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035" windowHeight="8955" activeTab="3"/>
  </bookViews>
  <sheets>
    <sheet name="Wall" sheetId="1" r:id="rId1"/>
    <sheet name="Base1Dwr" sheetId="2" r:id="rId2"/>
    <sheet name="JobInfo" sheetId="3" r:id="rId3"/>
    <sheet name="PartsOut" sheetId="4" r:id="rId4"/>
  </sheets>
  <definedNames>
    <definedName name="BaseDwrHeight">'JobInfo'!$C$8</definedName>
    <definedName name="CabNbr01">'Wall'!$C$7</definedName>
    <definedName name="CabNbr02">'Wall'!$C$14</definedName>
    <definedName name="CabNbr11">'Base1Dwr'!$C$11</definedName>
    <definedName name="CabNbr12">'Base1Dwr'!$C$22</definedName>
    <definedName name="Depth01">'Wall'!$D$4</definedName>
    <definedName name="Depth02">'Wall'!$D$11</definedName>
    <definedName name="Depth11">'Base1Dwr'!$D$4</definedName>
    <definedName name="Depth12">'Base1Dwr'!$D$15</definedName>
    <definedName name="DwrDepth">'JobInfo'!$C$10</definedName>
    <definedName name="DwrSlideWidth">'JobInfo'!$C$9</definedName>
    <definedName name="Height01">'Wall'!$D$2</definedName>
    <definedName name="Height02">'Wall'!$D$9</definedName>
    <definedName name="Height11">'Base1Dwr'!$D$2</definedName>
    <definedName name="Height12">'Base1Dwr'!$D$13</definedName>
    <definedName name="JobName">'JobInfo'!$C$2</definedName>
    <definedName name="LibraryFilePath">'JobInfo'!$C$4</definedName>
    <definedName name="Material">'JobInfo'!$B$15:$B$20</definedName>
    <definedName name="PreMill">'JobInfo'!$C$5</definedName>
    <definedName name="Qty01">'Wall'!$B$3</definedName>
    <definedName name="Qty02">'Wall'!$C$14</definedName>
    <definedName name="Qty11">'Base1Dwr'!$B$3</definedName>
    <definedName name="Qty12">'Base1Dwr'!$B$14</definedName>
    <definedName name="RailWidth">'JobInfo'!$C$7</definedName>
    <definedName name="Room">'JobInfo'!$C$3</definedName>
    <definedName name="Th01">'Wall'!$D$5</definedName>
    <definedName name="Th02">'Wall'!$D$12</definedName>
    <definedName name="Th11">'Base1Dwr'!$D$5</definedName>
    <definedName name="Th12">'Base1Dwr'!$D$16</definedName>
    <definedName name="ThBand">'JobInfo'!$C$6</definedName>
    <definedName name="Width01">'Wall'!$D$3</definedName>
    <definedName name="Width02">'Wall'!$D$10</definedName>
    <definedName name="Width11">'Base1Dwr'!$D$3</definedName>
    <definedName name="Width12">'Base1Dwr'!$D$14</definedName>
  </definedNames>
  <calcPr fullCalcOnLoad="1"/>
</workbook>
</file>

<file path=xl/sharedStrings.xml><?xml version="1.0" encoding="utf-8"?>
<sst xmlns="http://schemas.openxmlformats.org/spreadsheetml/2006/main" count="141" uniqueCount="43">
  <si>
    <t>qty</t>
  </si>
  <si>
    <t>height</t>
  </si>
  <si>
    <t>WEP.cnc</t>
  </si>
  <si>
    <t>width</t>
  </si>
  <si>
    <t>WTB.CNC</t>
  </si>
  <si>
    <t>depth</t>
  </si>
  <si>
    <t>RAIL.cnc</t>
  </si>
  <si>
    <t>material</t>
  </si>
  <si>
    <t>AS.cnc</t>
  </si>
  <si>
    <t>door.cnc</t>
  </si>
  <si>
    <t>BEP.cnc</t>
  </si>
  <si>
    <t>BB.cnc</t>
  </si>
  <si>
    <t>BDF.cnc</t>
  </si>
  <si>
    <t>BDBT.cnc</t>
  </si>
  <si>
    <t>Job Name</t>
  </si>
  <si>
    <t>Room</t>
  </si>
  <si>
    <t>Material</t>
  </si>
  <si>
    <t>Library File Path</t>
  </si>
  <si>
    <t>1/4 Cherry Mel</t>
  </si>
  <si>
    <t>3/4 Cherry Mel</t>
  </si>
  <si>
    <t>1/4 Maple Mel</t>
  </si>
  <si>
    <t>3/4 Maple Mel</t>
  </si>
  <si>
    <t>3/4 White Mel</t>
  </si>
  <si>
    <t>1/4 White Mel</t>
  </si>
  <si>
    <t>PreMill</t>
  </si>
  <si>
    <t>RailWidth</t>
  </si>
  <si>
    <t>BaseDwrHeight</t>
  </si>
  <si>
    <t>DwrSlideWidth</t>
  </si>
  <si>
    <t>BDFB.cnc</t>
  </si>
  <si>
    <t>BDS.cnc</t>
  </si>
  <si>
    <t>BACK.cnc</t>
  </si>
  <si>
    <t>#</t>
  </si>
  <si>
    <t>WALL CABINET</t>
  </si>
  <si>
    <t>BASE CABINET, 1 DRAWER</t>
  </si>
  <si>
    <t>Kitchen</t>
  </si>
  <si>
    <t>Profit Solutions</t>
  </si>
  <si>
    <t>ThBand</t>
  </si>
  <si>
    <t>DwrDepth</t>
  </si>
  <si>
    <t>[ |___| ]</t>
  </si>
  <si>
    <t>[ ____ ]</t>
  </si>
  <si>
    <t>[ |===| ]</t>
  </si>
  <si>
    <t>[         ]</t>
  </si>
  <si>
    <t>X:\Engineering\ACAD\Demo Cabinet\CAB PARTS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</si>
</sst>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;\-###0.0"/>
    <numFmt numFmtId="165" formatCode="####;\-####"/>
    <numFmt numFmtId="166" formatCode="#,##0.000;\(#,##0.000\)"/>
    <numFmt numFmtId="167" formatCode="###0.00000;\-###0.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##0.00;\-###0.00"/>
    <numFmt numFmtId="173" formatCode="####.0;\-####.0"/>
    <numFmt numFmtId="174" formatCode="#,##0.0_);\(#,##0.0\)"/>
    <numFmt numFmtId="175" formatCode="####.00;\-####.00"/>
    <numFmt numFmtId="176" formatCode="0.0"/>
    <numFmt numFmtId="177" formatCode="####.000;\-####.000"/>
    <numFmt numFmtId="178" formatCode="#,##0.00;\(#,##0.00\)"/>
    <numFmt numFmtId="179" formatCode="#,##0.0;\(#,##0.0\)"/>
    <numFmt numFmtId="180" formatCode="#,##0;\(#,##0\)"/>
  </numFmts>
  <fonts count="14"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i/>
      <sz val="8"/>
      <name val="Arial"/>
      <family val="0"/>
    </font>
    <font>
      <b/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i/>
      <sz val="9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9"/>
      <color indexed="10"/>
      <name val="Arial"/>
      <family val="0"/>
    </font>
    <font>
      <b/>
      <sz val="9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</borders>
  <cellStyleXfs count="2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Font="1" applyBorder="1" applyAlignment="1">
      <alignment horizontal="left"/>
    </xf>
    <xf numFmtId="165" fontId="0" fillId="0" borderId="0" xfId="0" applyFont="1" applyFill="1" applyAlignment="1">
      <alignment horizontal="right"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0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ont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Alignment="1">
      <alignment horizontal="left" vertical="center"/>
    </xf>
    <xf numFmtId="173" fontId="0" fillId="0" borderId="0" xfId="0" applyNumberFormat="1" applyFont="1" applyFill="1" applyAlignment="1">
      <alignment horizontal="right"/>
    </xf>
    <xf numFmtId="173" fontId="2" fillId="0" borderId="0" xfId="0" applyNumberFormat="1" applyFont="1" applyFill="1" applyBorder="1" applyAlignment="1">
      <alignment horizontal="right"/>
    </xf>
    <xf numFmtId="173" fontId="4" fillId="0" borderId="0" xfId="0" applyNumberFormat="1" applyFont="1" applyFill="1" applyBorder="1" applyAlignment="1">
      <alignment horizontal="right"/>
    </xf>
    <xf numFmtId="173" fontId="0" fillId="0" borderId="0" xfId="0" applyNumberFormat="1" applyFont="1" applyAlignment="1">
      <alignment horizontal="right" vertical="top"/>
    </xf>
    <xf numFmtId="165" fontId="0" fillId="0" borderId="0" xfId="0" applyFont="1" applyFill="1" applyAlignment="1">
      <alignment/>
    </xf>
    <xf numFmtId="165" fontId="2" fillId="0" borderId="0" xfId="0" applyNumberFormat="1" applyFont="1" applyFill="1" applyBorder="1" applyAlignment="1">
      <alignment/>
    </xf>
    <xf numFmtId="0" fontId="0" fillId="0" borderId="0" xfId="0" applyFont="1" applyAlignment="1">
      <alignment vertical="top"/>
    </xf>
    <xf numFmtId="0" fontId="0" fillId="2" borderId="0" xfId="0" applyFill="1" applyAlignment="1">
      <alignment horizontal="left" vertical="top"/>
    </xf>
    <xf numFmtId="0" fontId="5" fillId="2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176" fontId="1" fillId="3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9" fillId="3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165" fontId="10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left" vertical="top"/>
    </xf>
    <xf numFmtId="176" fontId="10" fillId="3" borderId="0" xfId="0" applyNumberFormat="1" applyFont="1" applyFill="1" applyBorder="1" applyAlignment="1">
      <alignment horizontal="right"/>
    </xf>
    <xf numFmtId="176" fontId="10" fillId="3" borderId="3" xfId="0" applyNumberFormat="1" applyFont="1" applyFill="1" applyBorder="1" applyAlignment="1">
      <alignment horizontal="right"/>
    </xf>
    <xf numFmtId="165" fontId="10" fillId="3" borderId="2" xfId="0" applyFont="1" applyFill="1" applyBorder="1" applyAlignment="1">
      <alignment horizontal="center"/>
    </xf>
    <xf numFmtId="165" fontId="11" fillId="2" borderId="2" xfId="0" applyFont="1" applyFill="1" applyBorder="1" applyAlignment="1">
      <alignment horizontal="center"/>
    </xf>
    <xf numFmtId="165" fontId="12" fillId="2" borderId="4" xfId="0" applyFont="1" applyFill="1" applyBorder="1" applyAlignment="1">
      <alignment horizontal="right"/>
    </xf>
    <xf numFmtId="180" fontId="13" fillId="2" borderId="5" xfId="0" applyNumberFormat="1" applyFont="1" applyFill="1" applyBorder="1" applyAlignment="1">
      <alignment horizontal="left"/>
    </xf>
    <xf numFmtId="165" fontId="10" fillId="3" borderId="5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left"/>
    </xf>
    <xf numFmtId="165" fontId="10" fillId="3" borderId="5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left" vertical="top"/>
    </xf>
    <xf numFmtId="176" fontId="10" fillId="3" borderId="5" xfId="0" applyNumberFormat="1" applyFont="1" applyFill="1" applyBorder="1" applyAlignment="1">
      <alignment horizontal="right"/>
    </xf>
    <xf numFmtId="176" fontId="10" fillId="3" borderId="6" xfId="0" applyNumberFormat="1" applyFont="1" applyFill="1" applyBorder="1" applyAlignment="1">
      <alignment horizontal="right"/>
    </xf>
    <xf numFmtId="0" fontId="11" fillId="0" borderId="5" xfId="0" applyFont="1" applyBorder="1" applyAlignment="1">
      <alignment horizontal="left" vertical="top"/>
    </xf>
    <xf numFmtId="0" fontId="11" fillId="0" borderId="5" xfId="0" applyFont="1" applyBorder="1" applyAlignment="1">
      <alignment horizontal="right" vertical="top"/>
    </xf>
    <xf numFmtId="0" fontId="9" fillId="2" borderId="0" xfId="0" applyFont="1" applyFill="1" applyBorder="1" applyAlignment="1">
      <alignment horizontal="center"/>
    </xf>
    <xf numFmtId="176" fontId="9" fillId="3" borderId="0" xfId="0" applyNumberFormat="1" applyFont="1" applyFill="1" applyBorder="1" applyAlignment="1">
      <alignment horizontal="right"/>
    </xf>
    <xf numFmtId="166" fontId="10" fillId="2" borderId="0" xfId="0" applyFont="1" applyFill="1" applyBorder="1" applyAlignment="1">
      <alignment horizontal="right"/>
    </xf>
    <xf numFmtId="176" fontId="10" fillId="3" borderId="5" xfId="0" applyNumberFormat="1" applyFont="1" applyFill="1" applyBorder="1" applyAlignment="1">
      <alignment horizontal="right"/>
    </xf>
    <xf numFmtId="176" fontId="10" fillId="3" borderId="6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left" vertical="top"/>
    </xf>
    <xf numFmtId="176" fontId="10" fillId="2" borderId="7" xfId="0" applyNumberFormat="1" applyFont="1" applyFill="1" applyBorder="1" applyAlignment="1">
      <alignment horizontal="right"/>
    </xf>
    <xf numFmtId="176" fontId="10" fillId="2" borderId="8" xfId="0" applyNumberFormat="1" applyFont="1" applyFill="1" applyBorder="1" applyAlignment="1">
      <alignment horizontal="right"/>
    </xf>
    <xf numFmtId="166" fontId="10" fillId="2" borderId="8" xfId="0" applyFont="1" applyFill="1" applyBorder="1" applyAlignment="1">
      <alignment horizontal="center"/>
    </xf>
    <xf numFmtId="166" fontId="10" fillId="2" borderId="9" xfId="0" applyFont="1" applyFill="1" applyBorder="1" applyAlignment="1">
      <alignment horizontal="center"/>
    </xf>
    <xf numFmtId="174" fontId="10" fillId="2" borderId="7" xfId="0" applyNumberFormat="1" applyFont="1" applyFill="1" applyBorder="1" applyAlignment="1">
      <alignment horizontal="right"/>
    </xf>
    <xf numFmtId="174" fontId="10" fillId="2" borderId="8" xfId="0" applyNumberFormat="1" applyFont="1" applyFill="1" applyBorder="1" applyAlignment="1">
      <alignment horizontal="right"/>
    </xf>
    <xf numFmtId="174" fontId="10" fillId="2" borderId="8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workbookViewId="0" topLeftCell="A1">
      <selection activeCell="L21" sqref="L21"/>
    </sheetView>
  </sheetViews>
  <sheetFormatPr defaultColWidth="9.140625" defaultRowHeight="12.75" customHeight="1"/>
  <cols>
    <col min="1" max="1" width="1.7109375" style="2" customWidth="1"/>
    <col min="2" max="2" width="3.8515625" style="2" customWidth="1"/>
    <col min="3" max="3" width="7.8515625" style="2" customWidth="1"/>
    <col min="4" max="4" width="9.00390625" style="1" customWidth="1"/>
    <col min="5" max="6" width="4.8515625" style="2" customWidth="1"/>
    <col min="7" max="7" width="10.28125" style="2" customWidth="1"/>
    <col min="8" max="9" width="10.28125" style="2" hidden="1" customWidth="1"/>
    <col min="10" max="10" width="5.28125" style="2" customWidth="1"/>
    <col min="11" max="11" width="6.7109375" style="2" customWidth="1"/>
    <col min="12" max="12" width="15.7109375" style="2" customWidth="1"/>
    <col min="13" max="15" width="5.7109375" style="2" customWidth="1"/>
    <col min="16" max="16" width="1.421875" style="2" customWidth="1"/>
    <col min="17" max="17" width="3.8515625" style="1" customWidth="1"/>
    <col min="18" max="18" width="8.421875" style="1" customWidth="1"/>
    <col min="19" max="19" width="9.00390625" style="1" customWidth="1"/>
    <col min="20" max="21" width="4.8515625" style="1" customWidth="1"/>
    <col min="22" max="22" width="10.28125" style="1" customWidth="1"/>
    <col min="23" max="24" width="10.28125" style="1" hidden="1" customWidth="1"/>
    <col min="25" max="25" width="5.28125" style="1" customWidth="1"/>
    <col min="26" max="26" width="7.00390625" style="1" customWidth="1"/>
    <col min="27" max="27" width="15.7109375" style="1" customWidth="1"/>
    <col min="28" max="30" width="5.7109375" style="1" customWidth="1"/>
    <col min="31" max="16384" width="9.00390625" style="1" customWidth="1"/>
  </cols>
  <sheetData>
    <row r="1" spans="2:15" s="13" customFormat="1" ht="26.25" customHeight="1" thickBot="1">
      <c r="B1" s="62" t="s">
        <v>32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6" ht="12" customHeight="1">
      <c r="A2" s="5"/>
      <c r="B2" s="29" t="s">
        <v>0</v>
      </c>
      <c r="C2" s="30" t="s">
        <v>1</v>
      </c>
      <c r="D2" s="59">
        <f>30*25.4</f>
        <v>762</v>
      </c>
      <c r="E2" s="31">
        <f>Qty01</f>
        <v>1</v>
      </c>
      <c r="F2" s="31">
        <f>Qty01</f>
        <v>1</v>
      </c>
      <c r="G2" s="32" t="s">
        <v>2</v>
      </c>
      <c r="H2" s="32" t="str">
        <f aca="true" t="shared" si="0" ref="H2:H7">JobName</f>
        <v>Profit Solutions</v>
      </c>
      <c r="I2" s="32" t="str">
        <f aca="true" t="shared" si="1" ref="I2:I7">Room</f>
        <v>Kitchen</v>
      </c>
      <c r="J2" s="31">
        <f aca="true" t="shared" si="2" ref="J2:J7">CabNbr01</f>
        <v>1</v>
      </c>
      <c r="K2" s="31" t="s">
        <v>38</v>
      </c>
      <c r="L2" s="33" t="s">
        <v>22</v>
      </c>
      <c r="M2" s="34">
        <f>Height01+PreMill*2</f>
        <v>763</v>
      </c>
      <c r="N2" s="34">
        <f>Depth01+PreMill</f>
        <v>292.59999999999997</v>
      </c>
      <c r="O2" s="35">
        <f>Th01</f>
        <v>19</v>
      </c>
      <c r="P2" s="3"/>
    </row>
    <row r="3" spans="1:16" ht="12" customHeight="1">
      <c r="A3" s="5"/>
      <c r="B3" s="36">
        <v>1</v>
      </c>
      <c r="C3" s="30" t="s">
        <v>3</v>
      </c>
      <c r="D3" s="60">
        <f>18*25.4</f>
        <v>457.2</v>
      </c>
      <c r="E3" s="31">
        <f>Qty01*2</f>
        <v>2</v>
      </c>
      <c r="F3" s="31"/>
      <c r="G3" s="32" t="s">
        <v>4</v>
      </c>
      <c r="H3" s="32" t="str">
        <f t="shared" si="0"/>
        <v>Profit Solutions</v>
      </c>
      <c r="I3" s="32" t="str">
        <f t="shared" si="1"/>
        <v>Kitchen</v>
      </c>
      <c r="J3" s="31">
        <f t="shared" si="2"/>
        <v>1</v>
      </c>
      <c r="K3" s="31" t="s">
        <v>39</v>
      </c>
      <c r="L3" s="33" t="s">
        <v>22</v>
      </c>
      <c r="M3" s="34">
        <f>Width01-Th01*2</f>
        <v>419.2</v>
      </c>
      <c r="N3" s="34">
        <f>Depth01+PreMill</f>
        <v>292.59999999999997</v>
      </c>
      <c r="O3" s="35">
        <f>Th01</f>
        <v>19</v>
      </c>
      <c r="P3" s="3"/>
    </row>
    <row r="4" spans="1:16" ht="12" customHeight="1">
      <c r="A4" s="5"/>
      <c r="B4" s="37"/>
      <c r="C4" s="30" t="s">
        <v>5</v>
      </c>
      <c r="D4" s="60">
        <f>11.5*25.4</f>
        <v>292.09999999999997</v>
      </c>
      <c r="E4" s="31">
        <f>Qty01*2</f>
        <v>2</v>
      </c>
      <c r="F4" s="31"/>
      <c r="G4" s="32" t="s">
        <v>6</v>
      </c>
      <c r="H4" s="32" t="str">
        <f t="shared" si="0"/>
        <v>Profit Solutions</v>
      </c>
      <c r="I4" s="32" t="str">
        <f t="shared" si="1"/>
        <v>Kitchen</v>
      </c>
      <c r="J4" s="31">
        <f t="shared" si="2"/>
        <v>1</v>
      </c>
      <c r="K4" s="31" t="s">
        <v>39</v>
      </c>
      <c r="L4" s="33" t="s">
        <v>22</v>
      </c>
      <c r="M4" s="34">
        <f>Width01-Th01*2</f>
        <v>419.2</v>
      </c>
      <c r="N4" s="50">
        <f>RailWidth</f>
        <v>104</v>
      </c>
      <c r="O4" s="35">
        <f>Th01</f>
        <v>19</v>
      </c>
      <c r="P4" s="3"/>
    </row>
    <row r="5" spans="1:16" ht="12" customHeight="1">
      <c r="A5" s="5"/>
      <c r="B5" s="37"/>
      <c r="C5" s="30" t="s">
        <v>7</v>
      </c>
      <c r="D5" s="60">
        <v>19</v>
      </c>
      <c r="E5" s="31">
        <f>Qty01</f>
        <v>1</v>
      </c>
      <c r="F5" s="31"/>
      <c r="G5" s="32" t="s">
        <v>8</v>
      </c>
      <c r="H5" s="32" t="str">
        <f t="shared" si="0"/>
        <v>Profit Solutions</v>
      </c>
      <c r="I5" s="32" t="str">
        <f t="shared" si="1"/>
        <v>Kitchen</v>
      </c>
      <c r="J5" s="31">
        <f t="shared" si="2"/>
        <v>1</v>
      </c>
      <c r="K5" s="31" t="s">
        <v>39</v>
      </c>
      <c r="L5" s="33" t="s">
        <v>22</v>
      </c>
      <c r="M5" s="34">
        <f>Width01-Th01*2-3</f>
        <v>416.2</v>
      </c>
      <c r="N5" s="34">
        <f>Depth01-30</f>
        <v>262.09999999999997</v>
      </c>
      <c r="O5" s="35">
        <f>Th01</f>
        <v>19</v>
      </c>
      <c r="P5" s="3"/>
    </row>
    <row r="6" spans="1:16" ht="12" customHeight="1">
      <c r="A6" s="5"/>
      <c r="B6" s="37"/>
      <c r="C6" s="51"/>
      <c r="D6" s="61"/>
      <c r="E6" s="31">
        <f>Qty01</f>
        <v>1</v>
      </c>
      <c r="F6" s="31"/>
      <c r="G6" s="32" t="s">
        <v>9</v>
      </c>
      <c r="H6" s="32" t="str">
        <f t="shared" si="0"/>
        <v>Profit Solutions</v>
      </c>
      <c r="I6" s="32" t="str">
        <f t="shared" si="1"/>
        <v>Kitchen</v>
      </c>
      <c r="J6" s="31">
        <f t="shared" si="2"/>
        <v>1</v>
      </c>
      <c r="K6" s="31" t="s">
        <v>40</v>
      </c>
      <c r="L6" s="33" t="s">
        <v>22</v>
      </c>
      <c r="M6" s="34">
        <f>Height01+PreMill*2-ThBand*2</f>
        <v>757</v>
      </c>
      <c r="N6" s="34">
        <f>Width01+PreMill*2-ThBand*2</f>
        <v>452.2</v>
      </c>
      <c r="O6" s="35">
        <f>Th01</f>
        <v>19</v>
      </c>
      <c r="P6" s="3"/>
    </row>
    <row r="7" spans="1:16" ht="12" customHeight="1" thickBot="1">
      <c r="A7" s="5"/>
      <c r="B7" s="38" t="s">
        <v>31</v>
      </c>
      <c r="C7" s="39">
        <v>1</v>
      </c>
      <c r="D7" s="58"/>
      <c r="E7" s="40">
        <f>Qty01</f>
        <v>1</v>
      </c>
      <c r="F7" s="40"/>
      <c r="G7" s="41" t="s">
        <v>30</v>
      </c>
      <c r="H7" s="42" t="str">
        <f t="shared" si="0"/>
        <v>Profit Solutions</v>
      </c>
      <c r="I7" s="42" t="str">
        <f t="shared" si="1"/>
        <v>Kitchen</v>
      </c>
      <c r="J7" s="43">
        <f t="shared" si="2"/>
        <v>1</v>
      </c>
      <c r="K7" s="43" t="s">
        <v>41</v>
      </c>
      <c r="L7" s="41" t="s">
        <v>23</v>
      </c>
      <c r="M7" s="52">
        <f>Height01-2*Th01+10</f>
        <v>734</v>
      </c>
      <c r="N7" s="52">
        <f>Width01-2*Th01+10</f>
        <v>429.2</v>
      </c>
      <c r="O7" s="53">
        <v>6.5</v>
      </c>
      <c r="P7" s="3"/>
    </row>
    <row r="8" spans="1:16" ht="12" customHeight="1" thickBot="1">
      <c r="A8" s="5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3"/>
    </row>
    <row r="9" spans="1:16" ht="12" customHeight="1">
      <c r="A9" s="5"/>
      <c r="B9" s="29" t="s">
        <v>0</v>
      </c>
      <c r="C9" s="30" t="s">
        <v>1</v>
      </c>
      <c r="D9" s="59">
        <f>36*25.4</f>
        <v>914.4</v>
      </c>
      <c r="E9" s="31">
        <f>Qty02</f>
        <v>2</v>
      </c>
      <c r="F9" s="31">
        <f>Qty02</f>
        <v>2</v>
      </c>
      <c r="G9" s="32" t="s">
        <v>2</v>
      </c>
      <c r="H9" s="32" t="str">
        <f aca="true" t="shared" si="3" ref="H9:H14">JobName</f>
        <v>Profit Solutions</v>
      </c>
      <c r="I9" s="32" t="str">
        <f aca="true" t="shared" si="4" ref="I9:I14">Room</f>
        <v>Kitchen</v>
      </c>
      <c r="J9" s="31">
        <f aca="true" t="shared" si="5" ref="J9:J14">CabNbr02</f>
        <v>2</v>
      </c>
      <c r="K9" s="31" t="s">
        <v>38</v>
      </c>
      <c r="L9" s="33" t="s">
        <v>22</v>
      </c>
      <c r="M9" s="34">
        <f>Height02+PreMill*2</f>
        <v>915.4</v>
      </c>
      <c r="N9" s="34">
        <f>Depth02+PreMill</f>
        <v>295.5</v>
      </c>
      <c r="O9" s="35">
        <f>Th02</f>
        <v>19</v>
      </c>
      <c r="P9" s="3"/>
    </row>
    <row r="10" spans="1:16" ht="12" customHeight="1">
      <c r="A10" s="5"/>
      <c r="B10" s="36">
        <v>2</v>
      </c>
      <c r="C10" s="30" t="s">
        <v>3</v>
      </c>
      <c r="D10" s="60">
        <f>24*25.4</f>
        <v>609.5999999999999</v>
      </c>
      <c r="E10" s="31">
        <f>Qty02*2</f>
        <v>4</v>
      </c>
      <c r="F10" s="31"/>
      <c r="G10" s="32" t="s">
        <v>4</v>
      </c>
      <c r="H10" s="32" t="str">
        <f t="shared" si="3"/>
        <v>Profit Solutions</v>
      </c>
      <c r="I10" s="32" t="str">
        <f t="shared" si="4"/>
        <v>Kitchen</v>
      </c>
      <c r="J10" s="31">
        <f t="shared" si="5"/>
        <v>2</v>
      </c>
      <c r="K10" s="31" t="s">
        <v>39</v>
      </c>
      <c r="L10" s="33" t="s">
        <v>22</v>
      </c>
      <c r="M10" s="34">
        <f>Width02-Th02*2</f>
        <v>571.5999999999999</v>
      </c>
      <c r="N10" s="34">
        <f>Depth02+PreMill</f>
        <v>295.5</v>
      </c>
      <c r="O10" s="35">
        <f>Th02</f>
        <v>19</v>
      </c>
      <c r="P10" s="3"/>
    </row>
    <row r="11" spans="1:16" ht="12" customHeight="1">
      <c r="A11" s="5"/>
      <c r="B11" s="37"/>
      <c r="C11" s="30" t="s">
        <v>5</v>
      </c>
      <c r="D11" s="60">
        <v>295</v>
      </c>
      <c r="E11" s="31">
        <f>Qty02*2</f>
        <v>4</v>
      </c>
      <c r="F11" s="31"/>
      <c r="G11" s="32" t="s">
        <v>6</v>
      </c>
      <c r="H11" s="32" t="str">
        <f t="shared" si="3"/>
        <v>Profit Solutions</v>
      </c>
      <c r="I11" s="32" t="str">
        <f t="shared" si="4"/>
        <v>Kitchen</v>
      </c>
      <c r="J11" s="31">
        <f t="shared" si="5"/>
        <v>2</v>
      </c>
      <c r="K11" s="31" t="s">
        <v>39</v>
      </c>
      <c r="L11" s="33" t="s">
        <v>22</v>
      </c>
      <c r="M11" s="34">
        <f>Width02-Th02*2</f>
        <v>571.5999999999999</v>
      </c>
      <c r="N11" s="50">
        <f>RailWidth</f>
        <v>104</v>
      </c>
      <c r="O11" s="35">
        <f>Th02</f>
        <v>19</v>
      </c>
      <c r="P11" s="3"/>
    </row>
    <row r="12" spans="1:16" ht="12" customHeight="1">
      <c r="A12" s="5"/>
      <c r="B12" s="37"/>
      <c r="C12" s="30" t="s">
        <v>7</v>
      </c>
      <c r="D12" s="60">
        <v>19</v>
      </c>
      <c r="E12" s="31">
        <f>Qty02</f>
        <v>2</v>
      </c>
      <c r="F12" s="31"/>
      <c r="G12" s="32" t="s">
        <v>8</v>
      </c>
      <c r="H12" s="32" t="str">
        <f t="shared" si="3"/>
        <v>Profit Solutions</v>
      </c>
      <c r="I12" s="32" t="str">
        <f t="shared" si="4"/>
        <v>Kitchen</v>
      </c>
      <c r="J12" s="31">
        <f t="shared" si="5"/>
        <v>2</v>
      </c>
      <c r="K12" s="31" t="s">
        <v>39</v>
      </c>
      <c r="L12" s="33" t="s">
        <v>22</v>
      </c>
      <c r="M12" s="34">
        <f>Width02-Th02*2-3</f>
        <v>568.5999999999999</v>
      </c>
      <c r="N12" s="34">
        <f>Depth02-30</f>
        <v>265</v>
      </c>
      <c r="O12" s="35">
        <f>Th02</f>
        <v>19</v>
      </c>
      <c r="P12" s="3"/>
    </row>
    <row r="13" spans="1:16" ht="12" customHeight="1">
      <c r="A13" s="5"/>
      <c r="B13" s="37"/>
      <c r="C13" s="51"/>
      <c r="D13" s="61"/>
      <c r="E13" s="31">
        <f>Qty02</f>
        <v>2</v>
      </c>
      <c r="F13" s="31"/>
      <c r="G13" s="32" t="s">
        <v>9</v>
      </c>
      <c r="H13" s="32" t="str">
        <f t="shared" si="3"/>
        <v>Profit Solutions</v>
      </c>
      <c r="I13" s="32" t="str">
        <f t="shared" si="4"/>
        <v>Kitchen</v>
      </c>
      <c r="J13" s="31">
        <f t="shared" si="5"/>
        <v>2</v>
      </c>
      <c r="K13" s="31" t="s">
        <v>40</v>
      </c>
      <c r="L13" s="33" t="s">
        <v>22</v>
      </c>
      <c r="M13" s="34">
        <f>Height02+PreMill*2-ThBand*2</f>
        <v>909.4</v>
      </c>
      <c r="N13" s="34">
        <f>Width02+PreMill*2-ThBand*2</f>
        <v>604.5999999999999</v>
      </c>
      <c r="O13" s="35">
        <f>Th02</f>
        <v>19</v>
      </c>
      <c r="P13" s="3"/>
    </row>
    <row r="14" spans="1:16" ht="12" customHeight="1" thickBot="1">
      <c r="A14" s="5"/>
      <c r="B14" s="38" t="s">
        <v>31</v>
      </c>
      <c r="C14" s="39">
        <v>2</v>
      </c>
      <c r="D14" s="58"/>
      <c r="E14" s="40">
        <f>Qty02</f>
        <v>2</v>
      </c>
      <c r="F14" s="40"/>
      <c r="G14" s="41" t="s">
        <v>30</v>
      </c>
      <c r="H14" s="42" t="str">
        <f t="shared" si="3"/>
        <v>Profit Solutions</v>
      </c>
      <c r="I14" s="42" t="str">
        <f t="shared" si="4"/>
        <v>Kitchen</v>
      </c>
      <c r="J14" s="43">
        <f t="shared" si="5"/>
        <v>2</v>
      </c>
      <c r="K14" s="43" t="s">
        <v>41</v>
      </c>
      <c r="L14" s="41" t="s">
        <v>23</v>
      </c>
      <c r="M14" s="52">
        <f>Height02-2*Th02+10</f>
        <v>886.4</v>
      </c>
      <c r="N14" s="52">
        <f>Width02-2*Th02+10</f>
        <v>581.5999999999999</v>
      </c>
      <c r="O14" s="53">
        <v>6.5</v>
      </c>
      <c r="P14" s="3"/>
    </row>
    <row r="15" spans="2:16" ht="12.75" customHeight="1"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4"/>
    </row>
    <row r="16" spans="2:16" ht="12.75" customHeight="1">
      <c r="B16" s="4"/>
      <c r="C16" s="4"/>
      <c r="D16" s="3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2:16" ht="12.75" customHeight="1">
      <c r="B17" s="4"/>
      <c r="C17" s="4"/>
      <c r="D17" s="3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</sheetData>
  <mergeCells count="1">
    <mergeCell ref="B1:O1"/>
  </mergeCells>
  <dataValidations count="1">
    <dataValidation type="list" allowBlank="1" showInputMessage="1" showErrorMessage="1" sqref="L9:L14 L2:L7">
      <formula1>Material</formula1>
    </dataValidation>
  </dataValidations>
  <printOptions/>
  <pageMargins left="0.75" right="0.75" top="1" bottom="0" header="0" footer="0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22"/>
  <sheetViews>
    <sheetView workbookViewId="0" topLeftCell="A1">
      <selection activeCell="B11" sqref="B11"/>
    </sheetView>
  </sheetViews>
  <sheetFormatPr defaultColWidth="9.140625" defaultRowHeight="12.75"/>
  <cols>
    <col min="1" max="1" width="1.7109375" style="0" customWidth="1"/>
    <col min="2" max="2" width="3.8515625" style="0" customWidth="1"/>
    <col min="3" max="3" width="7.8515625" style="0" customWidth="1"/>
    <col min="4" max="4" width="9.00390625" style="0" customWidth="1"/>
    <col min="5" max="6" width="4.8515625" style="0" customWidth="1"/>
    <col min="7" max="7" width="10.28125" style="0" customWidth="1"/>
    <col min="8" max="9" width="0" style="0" hidden="1" customWidth="1"/>
    <col min="10" max="10" width="5.28125" style="0" customWidth="1"/>
    <col min="11" max="11" width="6.7109375" style="0" customWidth="1"/>
    <col min="12" max="12" width="15.7109375" style="0" customWidth="1"/>
    <col min="13" max="15" width="5.7109375" style="0" customWidth="1"/>
    <col min="16" max="16" width="1.421875" style="0" customWidth="1"/>
  </cols>
  <sheetData>
    <row r="1" spans="2:15" ht="26.25" customHeight="1" thickBot="1">
      <c r="B1" s="62" t="s">
        <v>33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2:15" ht="12.75">
      <c r="B2" s="29" t="s">
        <v>0</v>
      </c>
      <c r="C2" s="30" t="s">
        <v>1</v>
      </c>
      <c r="D2" s="55">
        <f>35*25.4</f>
        <v>889</v>
      </c>
      <c r="E2" s="31">
        <f>Qty11</f>
        <v>3</v>
      </c>
      <c r="F2" s="31">
        <f>Qty11</f>
        <v>3</v>
      </c>
      <c r="G2" s="32" t="s">
        <v>10</v>
      </c>
      <c r="H2" s="32" t="str">
        <f aca="true" t="shared" si="0" ref="H2:H11">JobName</f>
        <v>Profit Solutions</v>
      </c>
      <c r="I2" s="32" t="str">
        <f aca="true" t="shared" si="1" ref="I2:I11">Room</f>
        <v>Kitchen</v>
      </c>
      <c r="J2" s="31">
        <f aca="true" t="shared" si="2" ref="J2:J11">CabNbr11</f>
        <v>11</v>
      </c>
      <c r="K2" s="31" t="s">
        <v>39</v>
      </c>
      <c r="L2" s="33" t="s">
        <v>22</v>
      </c>
      <c r="M2" s="34">
        <f>Height11+PreMill*2</f>
        <v>890</v>
      </c>
      <c r="N2" s="34">
        <f>Depth11+PreMill</f>
        <v>597.4</v>
      </c>
      <c r="O2" s="35">
        <f aca="true" t="shared" si="3" ref="O2:O9">Th11</f>
        <v>19</v>
      </c>
    </row>
    <row r="3" spans="2:15" ht="12.75">
      <c r="B3" s="36">
        <v>3</v>
      </c>
      <c r="C3" s="30" t="s">
        <v>3</v>
      </c>
      <c r="D3" s="56">
        <f>18*25.4</f>
        <v>457.2</v>
      </c>
      <c r="E3" s="31">
        <f>Qty11</f>
        <v>3</v>
      </c>
      <c r="F3" s="31"/>
      <c r="G3" s="32" t="s">
        <v>11</v>
      </c>
      <c r="H3" s="32" t="str">
        <f t="shared" si="0"/>
        <v>Profit Solutions</v>
      </c>
      <c r="I3" s="32" t="str">
        <f t="shared" si="1"/>
        <v>Kitchen</v>
      </c>
      <c r="J3" s="31">
        <f t="shared" si="2"/>
        <v>11</v>
      </c>
      <c r="K3" s="31" t="s">
        <v>39</v>
      </c>
      <c r="L3" s="33" t="s">
        <v>22</v>
      </c>
      <c r="M3" s="34">
        <f>Width11-Th11*2</f>
        <v>419.2</v>
      </c>
      <c r="N3" s="34">
        <f>Depth11+PreMill</f>
        <v>597.4</v>
      </c>
      <c r="O3" s="35">
        <f t="shared" si="3"/>
        <v>19</v>
      </c>
    </row>
    <row r="4" spans="2:15" ht="12.75">
      <c r="B4" s="37"/>
      <c r="C4" s="30" t="s">
        <v>5</v>
      </c>
      <c r="D4" s="56">
        <f>23.5*25.4</f>
        <v>596.9</v>
      </c>
      <c r="E4" s="31">
        <f>Qty11*4</f>
        <v>12</v>
      </c>
      <c r="F4" s="31"/>
      <c r="G4" s="32" t="s">
        <v>6</v>
      </c>
      <c r="H4" s="32" t="str">
        <f t="shared" si="0"/>
        <v>Profit Solutions</v>
      </c>
      <c r="I4" s="32" t="str">
        <f t="shared" si="1"/>
        <v>Kitchen</v>
      </c>
      <c r="J4" s="31">
        <f t="shared" si="2"/>
        <v>11</v>
      </c>
      <c r="K4" s="31" t="s">
        <v>39</v>
      </c>
      <c r="L4" s="33" t="s">
        <v>22</v>
      </c>
      <c r="M4" s="34">
        <f>Width11-Th11*2</f>
        <v>419.2</v>
      </c>
      <c r="N4" s="34">
        <f>RailWidth</f>
        <v>104</v>
      </c>
      <c r="O4" s="35">
        <f t="shared" si="3"/>
        <v>19</v>
      </c>
    </row>
    <row r="5" spans="2:15" ht="12.75">
      <c r="B5" s="37"/>
      <c r="C5" s="30" t="s">
        <v>7</v>
      </c>
      <c r="D5" s="56">
        <v>19</v>
      </c>
      <c r="E5" s="31">
        <f>Qty11</f>
        <v>3</v>
      </c>
      <c r="F5" s="31"/>
      <c r="G5" s="32" t="s">
        <v>8</v>
      </c>
      <c r="H5" s="32" t="str">
        <f t="shared" si="0"/>
        <v>Profit Solutions</v>
      </c>
      <c r="I5" s="32" t="str">
        <f t="shared" si="1"/>
        <v>Kitchen</v>
      </c>
      <c r="J5" s="31">
        <f t="shared" si="2"/>
        <v>11</v>
      </c>
      <c r="K5" s="31" t="s">
        <v>39</v>
      </c>
      <c r="L5" s="33" t="s">
        <v>22</v>
      </c>
      <c r="M5" s="34">
        <f>Width11-Th11*2-3</f>
        <v>416.2</v>
      </c>
      <c r="N5" s="34">
        <f>Depth11-65</f>
        <v>531.9</v>
      </c>
      <c r="O5" s="35">
        <f t="shared" si="3"/>
        <v>19</v>
      </c>
    </row>
    <row r="6" spans="2:15" ht="12.75">
      <c r="B6" s="37"/>
      <c r="C6" s="30"/>
      <c r="D6" s="57"/>
      <c r="E6" s="31">
        <f>Qty11</f>
        <v>3</v>
      </c>
      <c r="F6" s="31"/>
      <c r="G6" s="32" t="s">
        <v>9</v>
      </c>
      <c r="H6" s="32" t="str">
        <f t="shared" si="0"/>
        <v>Profit Solutions</v>
      </c>
      <c r="I6" s="32" t="str">
        <f t="shared" si="1"/>
        <v>Kitchen</v>
      </c>
      <c r="J6" s="31">
        <f t="shared" si="2"/>
        <v>11</v>
      </c>
      <c r="K6" s="31" t="s">
        <v>40</v>
      </c>
      <c r="L6" s="33" t="s">
        <v>22</v>
      </c>
      <c r="M6" s="34">
        <f>Height11-RailWidth-BaseDwrHeight+10+PreMill*2-ThBand*2</f>
        <v>649</v>
      </c>
      <c r="N6" s="34">
        <f>Width11+PreMill*2-ThBand*2</f>
        <v>452.2</v>
      </c>
      <c r="O6" s="35">
        <f t="shared" si="3"/>
        <v>19</v>
      </c>
    </row>
    <row r="7" spans="2:15" ht="12.75">
      <c r="B7" s="37"/>
      <c r="C7" s="30"/>
      <c r="D7" s="57"/>
      <c r="E7" s="31">
        <f>Qty11</f>
        <v>3</v>
      </c>
      <c r="F7" s="31"/>
      <c r="G7" s="32" t="s">
        <v>12</v>
      </c>
      <c r="H7" s="32" t="str">
        <f t="shared" si="0"/>
        <v>Profit Solutions</v>
      </c>
      <c r="I7" s="32" t="str">
        <f t="shared" si="1"/>
        <v>Kitchen</v>
      </c>
      <c r="J7" s="31">
        <f t="shared" si="2"/>
        <v>11</v>
      </c>
      <c r="K7" s="31" t="s">
        <v>40</v>
      </c>
      <c r="L7" s="33" t="s">
        <v>22</v>
      </c>
      <c r="M7" s="34">
        <f>BaseDwrHeight+PreMill*2</f>
        <v>142</v>
      </c>
      <c r="N7" s="34">
        <f>Width11+PreMill*2-ThBand*2-2</f>
        <v>450.2</v>
      </c>
      <c r="O7" s="35">
        <f t="shared" si="3"/>
        <v>19</v>
      </c>
    </row>
    <row r="8" spans="2:15" ht="12.75">
      <c r="B8" s="37"/>
      <c r="C8" s="30"/>
      <c r="D8" s="57"/>
      <c r="E8" s="31">
        <f>Qty11*2</f>
        <v>6</v>
      </c>
      <c r="F8" s="31"/>
      <c r="G8" s="32" t="s">
        <v>28</v>
      </c>
      <c r="H8" s="32" t="str">
        <f t="shared" si="0"/>
        <v>Profit Solutions</v>
      </c>
      <c r="I8" s="32" t="str">
        <f t="shared" si="1"/>
        <v>Kitchen</v>
      </c>
      <c r="J8" s="31">
        <f t="shared" si="2"/>
        <v>11</v>
      </c>
      <c r="K8" s="31" t="s">
        <v>39</v>
      </c>
      <c r="L8" s="33" t="s">
        <v>22</v>
      </c>
      <c r="M8" s="34">
        <f>Width11-Th11*2-DwrSlideWidth*2-Th11*2</f>
        <v>351.2</v>
      </c>
      <c r="N8" s="34">
        <f>BaseDwrHeight-50</f>
        <v>91</v>
      </c>
      <c r="O8" s="35">
        <f t="shared" si="3"/>
        <v>19</v>
      </c>
    </row>
    <row r="9" spans="2:15" ht="12.75">
      <c r="B9" s="37"/>
      <c r="C9" s="30"/>
      <c r="D9" s="57"/>
      <c r="E9" s="31">
        <f>Qty11*2</f>
        <v>6</v>
      </c>
      <c r="F9" s="31"/>
      <c r="G9" s="32" t="s">
        <v>29</v>
      </c>
      <c r="H9" s="32" t="str">
        <f t="shared" si="0"/>
        <v>Profit Solutions</v>
      </c>
      <c r="I9" s="32" t="str">
        <f t="shared" si="1"/>
        <v>Kitchen</v>
      </c>
      <c r="J9" s="31">
        <f t="shared" si="2"/>
        <v>11</v>
      </c>
      <c r="K9" s="31" t="s">
        <v>39</v>
      </c>
      <c r="L9" s="33" t="s">
        <v>22</v>
      </c>
      <c r="M9" s="34">
        <f>+DwrDepth</f>
        <v>500</v>
      </c>
      <c r="N9" s="34">
        <f>BaseDwrHeight-50</f>
        <v>91</v>
      </c>
      <c r="O9" s="35">
        <f t="shared" si="3"/>
        <v>19</v>
      </c>
    </row>
    <row r="10" spans="2:15" ht="12.75" customHeight="1">
      <c r="B10" s="37"/>
      <c r="C10" s="30"/>
      <c r="D10" s="57"/>
      <c r="E10" s="31">
        <f>Qty11</f>
        <v>3</v>
      </c>
      <c r="F10" s="31"/>
      <c r="G10" s="32" t="s">
        <v>13</v>
      </c>
      <c r="H10" s="32" t="str">
        <f t="shared" si="0"/>
        <v>Profit Solutions</v>
      </c>
      <c r="I10" s="32" t="str">
        <f t="shared" si="1"/>
        <v>Kitchen</v>
      </c>
      <c r="J10" s="31">
        <f t="shared" si="2"/>
        <v>11</v>
      </c>
      <c r="K10" s="31" t="s">
        <v>41</v>
      </c>
      <c r="L10" s="33" t="s">
        <v>23</v>
      </c>
      <c r="M10" s="34">
        <f>Width11-Th11*2-DwrSlideWidth*2-Th11*2+10</f>
        <v>361.2</v>
      </c>
      <c r="N10" s="34">
        <f>DwrDepth+10</f>
        <v>510</v>
      </c>
      <c r="O10" s="35">
        <v>6.5</v>
      </c>
    </row>
    <row r="11" spans="2:15" ht="13.5" customHeight="1" thickBot="1">
      <c r="B11" s="38" t="s">
        <v>31</v>
      </c>
      <c r="C11" s="39">
        <v>11</v>
      </c>
      <c r="D11" s="58"/>
      <c r="E11" s="40">
        <f>Qty11</f>
        <v>3</v>
      </c>
      <c r="F11" s="40"/>
      <c r="G11" s="41" t="s">
        <v>30</v>
      </c>
      <c r="H11" s="42" t="str">
        <f t="shared" si="0"/>
        <v>Profit Solutions</v>
      </c>
      <c r="I11" s="42" t="str">
        <f t="shared" si="1"/>
        <v>Kitchen</v>
      </c>
      <c r="J11" s="43">
        <f t="shared" si="2"/>
        <v>11</v>
      </c>
      <c r="K11" s="43" t="s">
        <v>41</v>
      </c>
      <c r="L11" s="44" t="s">
        <v>23</v>
      </c>
      <c r="M11" s="45">
        <f>Height11-RailWidth</f>
        <v>785</v>
      </c>
      <c r="N11" s="45">
        <f>Width11-2*Th11+10</f>
        <v>429.2</v>
      </c>
      <c r="O11" s="46">
        <v>6.5</v>
      </c>
    </row>
    <row r="12" spans="2:15" ht="13.5" thickBot="1">
      <c r="B12" s="47"/>
      <c r="C12" s="48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</row>
    <row r="13" spans="2:15" ht="12.75">
      <c r="B13" s="29" t="s">
        <v>0</v>
      </c>
      <c r="C13" s="30" t="s">
        <v>1</v>
      </c>
      <c r="D13" s="55">
        <f>33*25.4</f>
        <v>838.1999999999999</v>
      </c>
      <c r="E13" s="31">
        <f>Qty12</f>
        <v>4</v>
      </c>
      <c r="F13" s="31">
        <f>Qty12</f>
        <v>4</v>
      </c>
      <c r="G13" s="32" t="s">
        <v>10</v>
      </c>
      <c r="H13" s="32" t="str">
        <f aca="true" t="shared" si="4" ref="H13:H22">JobName</f>
        <v>Profit Solutions</v>
      </c>
      <c r="I13" s="32" t="str">
        <f aca="true" t="shared" si="5" ref="I13:I22">Room</f>
        <v>Kitchen</v>
      </c>
      <c r="J13" s="31">
        <f aca="true" t="shared" si="6" ref="J13:J22">CabNbr12</f>
        <v>12</v>
      </c>
      <c r="K13" s="31" t="s">
        <v>39</v>
      </c>
      <c r="L13" s="33" t="s">
        <v>22</v>
      </c>
      <c r="M13" s="34">
        <f>Height12+PreMill*2</f>
        <v>839.1999999999999</v>
      </c>
      <c r="N13" s="34">
        <f>Depth12+PreMill</f>
        <v>597.4</v>
      </c>
      <c r="O13" s="35">
        <f aca="true" t="shared" si="7" ref="O13:O20">Th12</f>
        <v>19</v>
      </c>
    </row>
    <row r="14" spans="2:15" ht="12.75">
      <c r="B14" s="36">
        <v>4</v>
      </c>
      <c r="C14" s="30" t="s">
        <v>3</v>
      </c>
      <c r="D14" s="56">
        <f>18*25.4</f>
        <v>457.2</v>
      </c>
      <c r="E14" s="31">
        <f>Qty12</f>
        <v>4</v>
      </c>
      <c r="F14" s="31"/>
      <c r="G14" s="32" t="s">
        <v>11</v>
      </c>
      <c r="H14" s="32" t="str">
        <f t="shared" si="4"/>
        <v>Profit Solutions</v>
      </c>
      <c r="I14" s="32" t="str">
        <f t="shared" si="5"/>
        <v>Kitchen</v>
      </c>
      <c r="J14" s="31">
        <f t="shared" si="6"/>
        <v>12</v>
      </c>
      <c r="K14" s="31" t="s">
        <v>39</v>
      </c>
      <c r="L14" s="33" t="s">
        <v>22</v>
      </c>
      <c r="M14" s="34">
        <f>Width12-Th12*2</f>
        <v>419.2</v>
      </c>
      <c r="N14" s="34">
        <f>Depth12+PreMill</f>
        <v>597.4</v>
      </c>
      <c r="O14" s="35">
        <f t="shared" si="7"/>
        <v>19</v>
      </c>
    </row>
    <row r="15" spans="2:15" ht="12.75">
      <c r="B15" s="37"/>
      <c r="C15" s="30" t="s">
        <v>5</v>
      </c>
      <c r="D15" s="56">
        <f>23.5*25.4</f>
        <v>596.9</v>
      </c>
      <c r="E15" s="31">
        <f>Qty12*4</f>
        <v>16</v>
      </c>
      <c r="F15" s="31"/>
      <c r="G15" s="32" t="s">
        <v>6</v>
      </c>
      <c r="H15" s="32" t="str">
        <f t="shared" si="4"/>
        <v>Profit Solutions</v>
      </c>
      <c r="I15" s="32" t="str">
        <f t="shared" si="5"/>
        <v>Kitchen</v>
      </c>
      <c r="J15" s="31">
        <f t="shared" si="6"/>
        <v>12</v>
      </c>
      <c r="K15" s="31" t="s">
        <v>39</v>
      </c>
      <c r="L15" s="33" t="s">
        <v>22</v>
      </c>
      <c r="M15" s="34">
        <f>Width12-Th12*2</f>
        <v>419.2</v>
      </c>
      <c r="N15" s="34">
        <f>RailWidth</f>
        <v>104</v>
      </c>
      <c r="O15" s="35">
        <f t="shared" si="7"/>
        <v>19</v>
      </c>
    </row>
    <row r="16" spans="2:15" ht="12.75">
      <c r="B16" s="37"/>
      <c r="C16" s="30" t="s">
        <v>7</v>
      </c>
      <c r="D16" s="56">
        <v>19</v>
      </c>
      <c r="E16" s="31">
        <f>Qty12</f>
        <v>4</v>
      </c>
      <c r="F16" s="31"/>
      <c r="G16" s="32" t="s">
        <v>8</v>
      </c>
      <c r="H16" s="32" t="str">
        <f t="shared" si="4"/>
        <v>Profit Solutions</v>
      </c>
      <c r="I16" s="32" t="str">
        <f t="shared" si="5"/>
        <v>Kitchen</v>
      </c>
      <c r="J16" s="31">
        <f t="shared" si="6"/>
        <v>12</v>
      </c>
      <c r="K16" s="31" t="s">
        <v>39</v>
      </c>
      <c r="L16" s="33" t="s">
        <v>22</v>
      </c>
      <c r="M16" s="34">
        <f>Width12-Th12*2-3</f>
        <v>416.2</v>
      </c>
      <c r="N16" s="34">
        <f>Depth12-65</f>
        <v>531.9</v>
      </c>
      <c r="O16" s="35">
        <f t="shared" si="7"/>
        <v>19</v>
      </c>
    </row>
    <row r="17" spans="2:15" ht="12.75">
      <c r="B17" s="37"/>
      <c r="C17" s="49"/>
      <c r="D17" s="57"/>
      <c r="E17" s="31">
        <f>Qty12</f>
        <v>4</v>
      </c>
      <c r="F17" s="31"/>
      <c r="G17" s="32" t="s">
        <v>9</v>
      </c>
      <c r="H17" s="32" t="str">
        <f t="shared" si="4"/>
        <v>Profit Solutions</v>
      </c>
      <c r="I17" s="32" t="str">
        <f t="shared" si="5"/>
        <v>Kitchen</v>
      </c>
      <c r="J17" s="31">
        <f t="shared" si="6"/>
        <v>12</v>
      </c>
      <c r="K17" s="31" t="s">
        <v>40</v>
      </c>
      <c r="L17" s="33" t="s">
        <v>22</v>
      </c>
      <c r="M17" s="34">
        <f>Height12-RailWidth-BaseDwrHeight+10+PreMill*2-ThBand*2</f>
        <v>598.1999999999999</v>
      </c>
      <c r="N17" s="34">
        <f>Width12+PreMill*2-ThBand*2</f>
        <v>452.2</v>
      </c>
      <c r="O17" s="35">
        <f t="shared" si="7"/>
        <v>19</v>
      </c>
    </row>
    <row r="18" spans="2:15" ht="12.75">
      <c r="B18" s="37"/>
      <c r="C18" s="49"/>
      <c r="D18" s="57"/>
      <c r="E18" s="31">
        <f>Qty12</f>
        <v>4</v>
      </c>
      <c r="F18" s="31"/>
      <c r="G18" s="32" t="s">
        <v>12</v>
      </c>
      <c r="H18" s="32" t="str">
        <f t="shared" si="4"/>
        <v>Profit Solutions</v>
      </c>
      <c r="I18" s="32" t="str">
        <f t="shared" si="5"/>
        <v>Kitchen</v>
      </c>
      <c r="J18" s="31">
        <f t="shared" si="6"/>
        <v>12</v>
      </c>
      <c r="K18" s="31" t="s">
        <v>40</v>
      </c>
      <c r="L18" s="33" t="s">
        <v>22</v>
      </c>
      <c r="M18" s="34">
        <f>BaseDwrHeight+PreMill*2</f>
        <v>142</v>
      </c>
      <c r="N18" s="34">
        <f>Width12+PreMill*2-ThBand*2-2</f>
        <v>450.2</v>
      </c>
      <c r="O18" s="35">
        <f t="shared" si="7"/>
        <v>19</v>
      </c>
    </row>
    <row r="19" spans="2:15" ht="12.75">
      <c r="B19" s="37"/>
      <c r="C19" s="49"/>
      <c r="D19" s="57"/>
      <c r="E19" s="31">
        <f>Qty12*2</f>
        <v>8</v>
      </c>
      <c r="F19" s="31"/>
      <c r="G19" s="32" t="s">
        <v>28</v>
      </c>
      <c r="H19" s="32" t="str">
        <f t="shared" si="4"/>
        <v>Profit Solutions</v>
      </c>
      <c r="I19" s="32" t="str">
        <f t="shared" si="5"/>
        <v>Kitchen</v>
      </c>
      <c r="J19" s="31">
        <f t="shared" si="6"/>
        <v>12</v>
      </c>
      <c r="K19" s="31" t="s">
        <v>39</v>
      </c>
      <c r="L19" s="33" t="s">
        <v>22</v>
      </c>
      <c r="M19" s="34">
        <f>Width12-Th12*2-DwrSlideWidth*2-Th12*2</f>
        <v>351.2</v>
      </c>
      <c r="N19" s="34">
        <f>BaseDwrHeight-50</f>
        <v>91</v>
      </c>
      <c r="O19" s="35">
        <f t="shared" si="7"/>
        <v>19</v>
      </c>
    </row>
    <row r="20" spans="2:15" ht="12.75">
      <c r="B20" s="37"/>
      <c r="C20" s="49"/>
      <c r="D20" s="57"/>
      <c r="E20" s="31">
        <f>Qty12*2</f>
        <v>8</v>
      </c>
      <c r="F20" s="31"/>
      <c r="G20" s="32" t="s">
        <v>29</v>
      </c>
      <c r="H20" s="32" t="str">
        <f t="shared" si="4"/>
        <v>Profit Solutions</v>
      </c>
      <c r="I20" s="32" t="str">
        <f t="shared" si="5"/>
        <v>Kitchen</v>
      </c>
      <c r="J20" s="31">
        <f t="shared" si="6"/>
        <v>12</v>
      </c>
      <c r="K20" s="31" t="s">
        <v>39</v>
      </c>
      <c r="L20" s="33" t="s">
        <v>22</v>
      </c>
      <c r="M20" s="34">
        <f>+DwrDepth</f>
        <v>500</v>
      </c>
      <c r="N20" s="34">
        <f>BaseDwrHeight-50</f>
        <v>91</v>
      </c>
      <c r="O20" s="35">
        <f t="shared" si="7"/>
        <v>19</v>
      </c>
    </row>
    <row r="21" spans="2:15" ht="12.75" customHeight="1">
      <c r="B21" s="37"/>
      <c r="C21" s="49"/>
      <c r="D21" s="57"/>
      <c r="E21" s="31">
        <f>Qty12</f>
        <v>4</v>
      </c>
      <c r="F21" s="31"/>
      <c r="G21" s="32" t="s">
        <v>13</v>
      </c>
      <c r="H21" s="32" t="str">
        <f t="shared" si="4"/>
        <v>Profit Solutions</v>
      </c>
      <c r="I21" s="32" t="str">
        <f t="shared" si="5"/>
        <v>Kitchen</v>
      </c>
      <c r="J21" s="31">
        <f t="shared" si="6"/>
        <v>12</v>
      </c>
      <c r="K21" s="31" t="s">
        <v>41</v>
      </c>
      <c r="L21" s="33" t="s">
        <v>23</v>
      </c>
      <c r="M21" s="34">
        <f>Width12-Th12*2-DwrSlideWidth*2-Th12*2+10</f>
        <v>361.2</v>
      </c>
      <c r="N21" s="34">
        <f>DwrDepth+10</f>
        <v>510</v>
      </c>
      <c r="O21" s="35">
        <v>6.5</v>
      </c>
    </row>
    <row r="22" spans="2:15" ht="13.5" customHeight="1" thickBot="1">
      <c r="B22" s="38" t="s">
        <v>31</v>
      </c>
      <c r="C22" s="39">
        <v>12</v>
      </c>
      <c r="D22" s="58"/>
      <c r="E22" s="40">
        <f>Qty12</f>
        <v>4</v>
      </c>
      <c r="F22" s="40"/>
      <c r="G22" s="41" t="s">
        <v>30</v>
      </c>
      <c r="H22" s="42" t="str">
        <f t="shared" si="4"/>
        <v>Profit Solutions</v>
      </c>
      <c r="I22" s="42" t="str">
        <f t="shared" si="5"/>
        <v>Kitchen</v>
      </c>
      <c r="J22" s="43">
        <f t="shared" si="6"/>
        <v>12</v>
      </c>
      <c r="K22" s="43" t="s">
        <v>41</v>
      </c>
      <c r="L22" s="44" t="s">
        <v>23</v>
      </c>
      <c r="M22" s="45">
        <f>Height12-RailWidth</f>
        <v>734.1999999999999</v>
      </c>
      <c r="N22" s="45">
        <f>Width12-2*Th12+10</f>
        <v>429.2</v>
      </c>
      <c r="O22" s="46">
        <v>6.5</v>
      </c>
    </row>
  </sheetData>
  <mergeCells count="1">
    <mergeCell ref="B1:O1"/>
  </mergeCells>
  <dataValidations count="1">
    <dataValidation type="list" allowBlank="1" showInputMessage="1" showErrorMessage="1" sqref="L13:L22 L2:L11">
      <formula1>Material</formula1>
    </dataValidation>
  </dataValidations>
  <printOptions/>
  <pageMargins left="0.75" right="0.75" top="1" bottom="1" header="0.5" footer="0.5"/>
  <pageSetup horizontalDpi="1200" verticalDpi="1200" orientation="portrait" r:id="rId1"/>
  <ignoredErrors>
    <ignoredError sqref="E4 E1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C20"/>
  <sheetViews>
    <sheetView workbookViewId="0" topLeftCell="A1">
      <selection activeCell="C15" sqref="C15"/>
    </sheetView>
  </sheetViews>
  <sheetFormatPr defaultColWidth="9.140625" defaultRowHeight="12.75" customHeight="1"/>
  <cols>
    <col min="1" max="1" width="3.00390625" style="1" customWidth="1"/>
    <col min="2" max="2" width="30.28125" style="2" customWidth="1"/>
    <col min="3" max="3" width="46.8515625" style="2" customWidth="1"/>
    <col min="4" max="4" width="9.00390625" style="1" customWidth="1"/>
    <col min="5" max="5" width="22.140625" style="1" customWidth="1"/>
    <col min="6" max="6" width="26.57421875" style="1" customWidth="1"/>
    <col min="7" max="16384" width="9.00390625" style="1" customWidth="1"/>
  </cols>
  <sheetData>
    <row r="1" spans="2:3" s="28" customFormat="1" ht="12.75" customHeight="1">
      <c r="B1" s="27"/>
      <c r="C1" s="27"/>
    </row>
    <row r="2" spans="2:3" s="2" customFormat="1" ht="20.25" customHeight="1">
      <c r="B2" s="22" t="s">
        <v>14</v>
      </c>
      <c r="C2" s="23" t="s">
        <v>35</v>
      </c>
    </row>
    <row r="3" spans="2:3" s="2" customFormat="1" ht="20.25" customHeight="1">
      <c r="B3" s="22" t="s">
        <v>15</v>
      </c>
      <c r="C3" s="23" t="s">
        <v>34</v>
      </c>
    </row>
    <row r="4" spans="2:3" ht="20.25" customHeight="1">
      <c r="B4" s="24" t="s">
        <v>17</v>
      </c>
      <c r="C4" s="23" t="s">
        <v>42</v>
      </c>
    </row>
    <row r="5" spans="2:3" ht="20.25" customHeight="1">
      <c r="B5" s="24" t="s">
        <v>24</v>
      </c>
      <c r="C5" s="25">
        <v>0.5</v>
      </c>
    </row>
    <row r="6" spans="2:3" ht="20.25" customHeight="1">
      <c r="B6" s="24" t="s">
        <v>36</v>
      </c>
      <c r="C6" s="25">
        <v>3</v>
      </c>
    </row>
    <row r="7" spans="2:3" ht="20.25" customHeight="1">
      <c r="B7" s="24" t="s">
        <v>25</v>
      </c>
      <c r="C7" s="25">
        <v>104</v>
      </c>
    </row>
    <row r="8" spans="2:3" ht="20.25" customHeight="1">
      <c r="B8" s="24" t="s">
        <v>26</v>
      </c>
      <c r="C8" s="25">
        <v>141</v>
      </c>
    </row>
    <row r="9" spans="2:3" ht="20.25" customHeight="1">
      <c r="B9" s="24" t="s">
        <v>27</v>
      </c>
      <c r="C9" s="25">
        <v>15</v>
      </c>
    </row>
    <row r="10" spans="2:3" ht="20.25" customHeight="1">
      <c r="B10" s="24" t="s">
        <v>37</v>
      </c>
      <c r="C10" s="25">
        <v>500</v>
      </c>
    </row>
    <row r="11" spans="2:3" ht="20.25" customHeight="1">
      <c r="B11" s="21"/>
      <c r="C11" s="27"/>
    </row>
    <row r="12" spans="2:3" ht="20.25" customHeight="1">
      <c r="B12" s="21"/>
      <c r="C12" s="27"/>
    </row>
    <row r="13" spans="2:3" ht="20.25" customHeight="1">
      <c r="B13" s="21"/>
      <c r="C13" s="27"/>
    </row>
    <row r="14" spans="2:3" ht="20.25" customHeight="1">
      <c r="B14" s="22" t="s">
        <v>16</v>
      </c>
      <c r="C14" s="27"/>
    </row>
    <row r="15" spans="2:3" ht="20.25" customHeight="1">
      <c r="B15" s="26" t="s">
        <v>23</v>
      </c>
      <c r="C15" s="27"/>
    </row>
    <row r="16" spans="2:3" ht="20.25" customHeight="1">
      <c r="B16" s="26" t="s">
        <v>22</v>
      </c>
      <c r="C16" s="27"/>
    </row>
    <row r="17" spans="2:3" ht="20.25" customHeight="1">
      <c r="B17" s="26" t="s">
        <v>18</v>
      </c>
      <c r="C17" s="27"/>
    </row>
    <row r="18" spans="2:3" ht="20.25" customHeight="1">
      <c r="B18" s="26" t="s">
        <v>19</v>
      </c>
      <c r="C18" s="27"/>
    </row>
    <row r="19" spans="2:3" ht="20.25" customHeight="1">
      <c r="B19" s="26" t="s">
        <v>20</v>
      </c>
      <c r="C19" s="27"/>
    </row>
    <row r="20" spans="2:3" ht="20.25" customHeight="1">
      <c r="B20" s="26" t="s">
        <v>21</v>
      </c>
      <c r="C20" s="27"/>
    </row>
  </sheetData>
  <printOptions/>
  <pageMargins left="0.75" right="0.75" top="1" bottom="0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7"/>
  <sheetViews>
    <sheetView tabSelected="1" workbookViewId="0" topLeftCell="A1">
      <selection activeCell="J33" sqref="J33"/>
    </sheetView>
  </sheetViews>
  <sheetFormatPr defaultColWidth="9.140625" defaultRowHeight="12.75" customHeight="1"/>
  <cols>
    <col min="1" max="2" width="3.8515625" style="1" customWidth="1"/>
    <col min="3" max="3" width="10.8515625" style="11" customWidth="1"/>
    <col min="4" max="4" width="14.8515625" style="11" customWidth="1"/>
    <col min="5" max="5" width="9.00390625" style="1" customWidth="1"/>
    <col min="6" max="6" width="4.421875" style="1" customWidth="1"/>
    <col min="7" max="7" width="9.00390625" style="20" customWidth="1"/>
    <col min="8" max="8" width="9.00390625" style="11" customWidth="1"/>
    <col min="9" max="11" width="9.00390625" style="17" customWidth="1"/>
    <col min="12" max="12" width="34.421875" style="2" customWidth="1"/>
    <col min="13" max="16384" width="9.00390625" style="1" customWidth="1"/>
  </cols>
  <sheetData>
    <row r="1" spans="1:12" s="2" customFormat="1" ht="12" customHeight="1">
      <c r="A1" s="6">
        <f>IF(Qty01&gt;0,+Wall!E2," ")</f>
        <v>1</v>
      </c>
      <c r="B1" s="6">
        <f>IF(Qty01&gt;0,+Wall!F2," ")</f>
        <v>1</v>
      </c>
      <c r="C1" s="9" t="str">
        <f>IF(Qty01&gt;0,+Wall!G2," ")</f>
        <v>WEP.cnc</v>
      </c>
      <c r="D1" s="9" t="str">
        <f>IF(Qty01&gt;0,+Wall!H2," ")</f>
        <v>Profit Solutions</v>
      </c>
      <c r="E1" s="6" t="str">
        <f>IF(Qty01&gt;0,+Wall!I2," ")</f>
        <v>Kitchen</v>
      </c>
      <c r="F1" s="6">
        <f>IF(Qty01&gt;0,+Wall!J2," ")</f>
        <v>1</v>
      </c>
      <c r="G1" s="18" t="str">
        <f>IF(Qty01&gt;0,+Wall!K2," ")</f>
        <v>[ |___| ]</v>
      </c>
      <c r="H1" s="9" t="str">
        <f>IF(Qty01&gt;0,+Wall!L2," ")</f>
        <v>3/4 White Mel</v>
      </c>
      <c r="I1" s="14">
        <f>IF(Qty01&gt;0,+Wall!M2," ")</f>
        <v>763</v>
      </c>
      <c r="J1" s="14">
        <f>IF(Qty01&gt;0,+Wall!N2," ")</f>
        <v>292.59999999999997</v>
      </c>
      <c r="K1" s="14">
        <f>IF(Qty01&gt;0,+Wall!O2," ")</f>
        <v>19</v>
      </c>
      <c r="L1" s="9" t="str">
        <f aca="true" t="shared" si="0" ref="L1:L6">IF((Qty01&lt;1),(" "),+LibraryFilePath)</f>
        <v>X:\Engineering\ACAD\Demo Cabinet\CAB PARTS</v>
      </c>
    </row>
    <row r="2" spans="1:12" s="2" customFormat="1" ht="12" customHeight="1">
      <c r="A2" s="6">
        <f>IF(Qty01&gt;0,+Wall!E3," ")</f>
        <v>2</v>
      </c>
      <c r="B2" s="6">
        <f>IF(Qty01&gt;0,+Wall!F3," ")</f>
        <v>0</v>
      </c>
      <c r="C2" s="9" t="str">
        <f>IF(Qty01&gt;0,+Wall!G3," ")</f>
        <v>WTB.CNC</v>
      </c>
      <c r="D2" s="9" t="str">
        <f>IF(Qty01&gt;0,+Wall!H3," ")</f>
        <v>Profit Solutions</v>
      </c>
      <c r="E2" s="6" t="str">
        <f>IF(Qty01&gt;0,+Wall!I3," ")</f>
        <v>Kitchen</v>
      </c>
      <c r="F2" s="6">
        <f>IF(Qty01&gt;0,+Wall!J3," ")</f>
        <v>1</v>
      </c>
      <c r="G2" s="18" t="str">
        <f>IF(Qty01&gt;0,+Wall!K3," ")</f>
        <v>[ ____ ]</v>
      </c>
      <c r="H2" s="9" t="str">
        <f>IF(Qty01&gt;0,+Wall!L3," ")</f>
        <v>3/4 White Mel</v>
      </c>
      <c r="I2" s="14">
        <f>IF(Qty01&gt;0,+Wall!M3," ")</f>
        <v>419.2</v>
      </c>
      <c r="J2" s="14">
        <f>IF(Qty01&gt;0,+Wall!N3," ")</f>
        <v>292.59999999999997</v>
      </c>
      <c r="K2" s="14">
        <f>IF(Qty01&gt;0,+Wall!O3," ")</f>
        <v>19</v>
      </c>
      <c r="L2" s="9" t="str">
        <f t="shared" si="0"/>
        <v>X:\Engineering\ACAD\Demo Cabinet\CAB PARTS</v>
      </c>
    </row>
    <row r="3" spans="1:12" s="2" customFormat="1" ht="12" customHeight="1">
      <c r="A3" s="6">
        <f>IF(Qty01&gt;0,+Wall!E4," ")</f>
        <v>2</v>
      </c>
      <c r="B3" s="6">
        <f>IF(Qty01&gt;0,+Wall!F4," ")</f>
        <v>0</v>
      </c>
      <c r="C3" s="9" t="str">
        <f>IF(Qty01&gt;0,+Wall!G4," ")</f>
        <v>RAIL.cnc</v>
      </c>
      <c r="D3" s="9" t="str">
        <f>IF(Qty01&gt;0,+Wall!H4," ")</f>
        <v>Profit Solutions</v>
      </c>
      <c r="E3" s="6" t="str">
        <f>IF(Qty01&gt;0,+Wall!I4," ")</f>
        <v>Kitchen</v>
      </c>
      <c r="F3" s="6">
        <f>IF(Qty01&gt;0,+Wall!J4," ")</f>
        <v>1</v>
      </c>
      <c r="G3" s="18" t="str">
        <f>IF(Qty01&gt;0,+Wall!K4," ")</f>
        <v>[ ____ ]</v>
      </c>
      <c r="H3" s="9" t="str">
        <f>IF(Qty01&gt;0,+Wall!L4," ")</f>
        <v>3/4 White Mel</v>
      </c>
      <c r="I3" s="14">
        <f>IF(Qty01&gt;0,+Wall!M4," ")</f>
        <v>419.2</v>
      </c>
      <c r="J3" s="14">
        <f>IF(Qty01&gt;0,+Wall!N4," ")</f>
        <v>104</v>
      </c>
      <c r="K3" s="14">
        <f>IF(Qty01&gt;0,+Wall!O4," ")</f>
        <v>19</v>
      </c>
      <c r="L3" s="9" t="str">
        <f t="shared" si="0"/>
        <v>X:\Engineering\ACAD\Demo Cabinet\CAB PARTS</v>
      </c>
    </row>
    <row r="4" spans="1:12" s="2" customFormat="1" ht="12" customHeight="1">
      <c r="A4" s="6">
        <f>IF(Qty01&gt;0,+Wall!E5," ")</f>
        <v>1</v>
      </c>
      <c r="B4" s="6">
        <f>IF(Qty01&gt;0,+Wall!F5," ")</f>
        <v>0</v>
      </c>
      <c r="C4" s="9" t="str">
        <f>IF(Qty01&gt;0,+Wall!G5," ")</f>
        <v>AS.cnc</v>
      </c>
      <c r="D4" s="9" t="str">
        <f>IF(Qty01&gt;0,+Wall!H5," ")</f>
        <v>Profit Solutions</v>
      </c>
      <c r="E4" s="6" t="str">
        <f>IF(Qty01&gt;0,+Wall!I5," ")</f>
        <v>Kitchen</v>
      </c>
      <c r="F4" s="6">
        <f>IF(Qty01&gt;0,+Wall!J5," ")</f>
        <v>1</v>
      </c>
      <c r="G4" s="18" t="str">
        <f>IF(Qty01&gt;0,+Wall!K5," ")</f>
        <v>[ ____ ]</v>
      </c>
      <c r="H4" s="9" t="str">
        <f>IF(Qty01&gt;0,+Wall!L5," ")</f>
        <v>3/4 White Mel</v>
      </c>
      <c r="I4" s="14">
        <f>IF(Qty01&gt;0,+Wall!M5," ")</f>
        <v>416.2</v>
      </c>
      <c r="J4" s="14">
        <f>IF(Qty01&gt;0,+Wall!N5," ")</f>
        <v>262.09999999999997</v>
      </c>
      <c r="K4" s="14">
        <f>IF(Qty01&gt;0,+Wall!O5," ")</f>
        <v>19</v>
      </c>
      <c r="L4" s="9" t="str">
        <f t="shared" si="0"/>
        <v>X:\Engineering\ACAD\Demo Cabinet\CAB PARTS</v>
      </c>
    </row>
    <row r="5" spans="1:12" s="2" customFormat="1" ht="12" customHeight="1">
      <c r="A5" s="6">
        <f>IF(Qty01&gt;0,+Wall!E6," ")</f>
        <v>1</v>
      </c>
      <c r="B5" s="6">
        <f>IF(Qty01&gt;0,+Wall!F6," ")</f>
        <v>0</v>
      </c>
      <c r="C5" s="9" t="str">
        <f>IF(Qty01&gt;0,+Wall!G6," ")</f>
        <v>door.cnc</v>
      </c>
      <c r="D5" s="9" t="str">
        <f>IF(Qty01&gt;0,+Wall!H6," ")</f>
        <v>Profit Solutions</v>
      </c>
      <c r="E5" s="6" t="str">
        <f>IF(Qty01&gt;0,+Wall!I6," ")</f>
        <v>Kitchen</v>
      </c>
      <c r="F5" s="6">
        <f>IF(Qty01&gt;0,+Wall!J6," ")</f>
        <v>1</v>
      </c>
      <c r="G5" s="18" t="str">
        <f>IF(Qty01&gt;0,+Wall!K6," ")</f>
        <v>[ |===| ]</v>
      </c>
      <c r="H5" s="9" t="str">
        <f>IF(Qty01&gt;0,+Wall!L6," ")</f>
        <v>3/4 White Mel</v>
      </c>
      <c r="I5" s="14">
        <f>IF(Qty01&gt;0,+Wall!M6," ")</f>
        <v>757</v>
      </c>
      <c r="J5" s="14">
        <f>IF(Qty01&gt;0,+Wall!N6," ")</f>
        <v>452.2</v>
      </c>
      <c r="K5" s="14">
        <f>IF(Qty01&gt;0,+Wall!O6," ")</f>
        <v>19</v>
      </c>
      <c r="L5" s="9" t="str">
        <f t="shared" si="0"/>
        <v>X:\Engineering\ACAD\Demo Cabinet\CAB PARTS</v>
      </c>
    </row>
    <row r="6" spans="1:12" ht="12.75" customHeight="1">
      <c r="A6" s="6">
        <f>IF(Qty01&gt;0,+Wall!E7," ")</f>
        <v>1</v>
      </c>
      <c r="B6" s="6">
        <f>IF(Qty01&gt;0,+Wall!F7," ")</f>
        <v>0</v>
      </c>
      <c r="C6" s="9" t="str">
        <f>IF(Qty01&gt;0,+Wall!G7," ")</f>
        <v>BACK.cnc</v>
      </c>
      <c r="D6" s="9" t="str">
        <f>IF(Qty01&gt;0,+Wall!H7," ")</f>
        <v>Profit Solutions</v>
      </c>
      <c r="E6" s="6" t="str">
        <f>IF(Qty01&gt;0,+Wall!I7," ")</f>
        <v>Kitchen</v>
      </c>
      <c r="F6" s="6">
        <f>IF(Qty01&gt;0,+Wall!J7," ")</f>
        <v>1</v>
      </c>
      <c r="G6" s="18" t="str">
        <f>IF(Qty01&gt;0,+Wall!K7," ")</f>
        <v>[         ]</v>
      </c>
      <c r="H6" s="9" t="str">
        <f>IF(Qty01&gt;0,+Wall!L7," ")</f>
        <v>1/4 White Mel</v>
      </c>
      <c r="I6" s="14">
        <f>IF(Qty01&gt;0,+Wall!M7," ")</f>
        <v>734</v>
      </c>
      <c r="J6" s="14">
        <f>IF(Qty01&gt;0,+Wall!N7," ")</f>
        <v>429.2</v>
      </c>
      <c r="K6" s="14">
        <f>IF(Qty01&gt;0,+Wall!O7," ")</f>
        <v>6.5</v>
      </c>
      <c r="L6" s="9" t="str">
        <f t="shared" si="0"/>
        <v>X:\Engineering\ACAD\Demo Cabinet\CAB PARTS</v>
      </c>
    </row>
    <row r="7" spans="1:12" ht="12.75" customHeight="1">
      <c r="A7" s="6"/>
      <c r="B7" s="6"/>
      <c r="C7" s="9"/>
      <c r="D7" s="9"/>
      <c r="E7" s="6"/>
      <c r="F7" s="6"/>
      <c r="G7" s="18"/>
      <c r="H7" s="9"/>
      <c r="I7" s="14"/>
      <c r="J7" s="14"/>
      <c r="K7" s="14"/>
      <c r="L7" s="9"/>
    </row>
    <row r="8" spans="1:12" ht="12.75" customHeight="1">
      <c r="A8" s="6"/>
      <c r="B8" s="7"/>
      <c r="C8" s="10"/>
      <c r="D8" s="10"/>
      <c r="E8" s="8"/>
      <c r="F8" s="7"/>
      <c r="G8" s="19"/>
      <c r="H8" s="12"/>
      <c r="I8" s="15"/>
      <c r="J8" s="16"/>
      <c r="K8" s="16"/>
      <c r="L8" s="9" t="str">
        <f>IF((A8&lt;1),(" "),+LibraryFilePath)</f>
        <v> </v>
      </c>
    </row>
    <row r="9" spans="1:12" s="2" customFormat="1" ht="12" customHeight="1">
      <c r="A9" s="6">
        <f>IF(Qty11&gt;0,+Base1Dwr!E2," ")</f>
        <v>3</v>
      </c>
      <c r="B9" s="6">
        <f>IF(Qty11&gt;0,+Base1Dwr!F2," ")</f>
        <v>3</v>
      </c>
      <c r="C9" s="9" t="str">
        <f>IF(Qty11&gt;0,+Base1Dwr!G2," ")</f>
        <v>BEP.cnc</v>
      </c>
      <c r="D9" s="9" t="str">
        <f>IF(Qty11&gt;0,+Base1Dwr!H2," ")</f>
        <v>Profit Solutions</v>
      </c>
      <c r="E9" s="6" t="str">
        <f>IF(Qty11&gt;0,+Base1Dwr!I2," ")</f>
        <v>Kitchen</v>
      </c>
      <c r="F9" s="6">
        <f>IF(Qty11&gt;0,+Base1Dwr!J2," ")</f>
        <v>11</v>
      </c>
      <c r="G9" s="18" t="str">
        <f>IF(Qty11&gt;0,+Base1Dwr!K2," ")</f>
        <v>[ ____ ]</v>
      </c>
      <c r="H9" s="9" t="str">
        <f>IF(Qty11&gt;0,+Base1Dwr!L2," ")</f>
        <v>3/4 White Mel</v>
      </c>
      <c r="I9" s="14">
        <f>IF(Qty11&gt;0,+Base1Dwr!M2," ")</f>
        <v>890</v>
      </c>
      <c r="J9" s="14">
        <f>IF(Qty11&gt;0,+Base1Dwr!N2," ")</f>
        <v>597.4</v>
      </c>
      <c r="K9" s="14">
        <f>IF(Qty11&gt;0,+Base1Dwr!O2," ")</f>
        <v>19</v>
      </c>
      <c r="L9" s="9" t="str">
        <f aca="true" t="shared" si="1" ref="L9:L18">IF((Qty11&lt;1),(" "),+LibraryFilePath)</f>
        <v>X:\Engineering\ACAD\Demo Cabinet\CAB PARTS</v>
      </c>
    </row>
    <row r="10" spans="1:12" ht="12.75" customHeight="1">
      <c r="A10" s="6">
        <f>IF(Qty11&gt;0,+Base1Dwr!E3," ")</f>
        <v>3</v>
      </c>
      <c r="B10" s="6">
        <f>IF(Qty11&gt;0,+Base1Dwr!F3," ")</f>
        <v>0</v>
      </c>
      <c r="C10" s="9" t="str">
        <f>IF(Qty11&gt;0,+Base1Dwr!G3," ")</f>
        <v>BB.cnc</v>
      </c>
      <c r="D10" s="9" t="str">
        <f>IF(Qty11&gt;0,+Base1Dwr!H3," ")</f>
        <v>Profit Solutions</v>
      </c>
      <c r="E10" s="6" t="str">
        <f>IF(Qty11&gt;0,+Base1Dwr!I3," ")</f>
        <v>Kitchen</v>
      </c>
      <c r="F10" s="6">
        <f>IF(Qty11&gt;0,+Base1Dwr!J3," ")</f>
        <v>11</v>
      </c>
      <c r="G10" s="18" t="str">
        <f>IF(Qty11&gt;0,+Base1Dwr!K3," ")</f>
        <v>[ ____ ]</v>
      </c>
      <c r="H10" s="9" t="str">
        <f>IF(Qty11&gt;0,+Base1Dwr!L3," ")</f>
        <v>3/4 White Mel</v>
      </c>
      <c r="I10" s="14">
        <f>IF(Qty11&gt;0,+Base1Dwr!M3," ")</f>
        <v>419.2</v>
      </c>
      <c r="J10" s="14">
        <f>IF(Qty11&gt;0,+Base1Dwr!N3," ")</f>
        <v>597.4</v>
      </c>
      <c r="K10" s="14">
        <f>IF(Qty11&gt;0,+Base1Dwr!O3," ")</f>
        <v>19</v>
      </c>
      <c r="L10" s="9" t="str">
        <f t="shared" si="1"/>
        <v>X:\Engineering\ACAD\Demo Cabinet\CAB PARTS</v>
      </c>
    </row>
    <row r="11" spans="1:12" ht="12.75" customHeight="1">
      <c r="A11" s="6">
        <f>IF(Qty11&gt;0,+Base1Dwr!E4," ")</f>
        <v>12</v>
      </c>
      <c r="B11" s="6">
        <f>IF(Qty11&gt;0,+Base1Dwr!F4," ")</f>
        <v>0</v>
      </c>
      <c r="C11" s="9" t="str">
        <f>IF(Qty11&gt;0,+Base1Dwr!G4," ")</f>
        <v>RAIL.cnc</v>
      </c>
      <c r="D11" s="9" t="str">
        <f>IF(Qty11&gt;0,+Base1Dwr!H4," ")</f>
        <v>Profit Solutions</v>
      </c>
      <c r="E11" s="6" t="str">
        <f>IF(Qty11&gt;0,+Base1Dwr!I4," ")</f>
        <v>Kitchen</v>
      </c>
      <c r="F11" s="6">
        <f>IF(Qty11&gt;0,+Base1Dwr!J4," ")</f>
        <v>11</v>
      </c>
      <c r="G11" s="18" t="str">
        <f>IF(Qty11&gt;0,+Base1Dwr!K4," ")</f>
        <v>[ ____ ]</v>
      </c>
      <c r="H11" s="9" t="str">
        <f>IF(Qty11&gt;0,+Base1Dwr!L4," ")</f>
        <v>3/4 White Mel</v>
      </c>
      <c r="I11" s="14">
        <f>IF(Qty11&gt;0,+Base1Dwr!M4," ")</f>
        <v>419.2</v>
      </c>
      <c r="J11" s="14">
        <f>IF(Qty11&gt;0,+Base1Dwr!N4," ")</f>
        <v>104</v>
      </c>
      <c r="K11" s="14">
        <f>IF(Qty11&gt;0,+Base1Dwr!O4," ")</f>
        <v>19</v>
      </c>
      <c r="L11" s="9" t="str">
        <f t="shared" si="1"/>
        <v>X:\Engineering\ACAD\Demo Cabinet\CAB PARTS</v>
      </c>
    </row>
    <row r="12" spans="1:12" ht="12.75" customHeight="1">
      <c r="A12" s="6">
        <f>IF(Qty11&gt;0,+Base1Dwr!E5," ")</f>
        <v>3</v>
      </c>
      <c r="B12" s="6">
        <f>IF(Qty11&gt;0,+Base1Dwr!F5," ")</f>
        <v>0</v>
      </c>
      <c r="C12" s="9" t="str">
        <f>IF(Qty11&gt;0,+Base1Dwr!G5," ")</f>
        <v>AS.cnc</v>
      </c>
      <c r="D12" s="9" t="str">
        <f>IF(Qty11&gt;0,+Base1Dwr!H5," ")</f>
        <v>Profit Solutions</v>
      </c>
      <c r="E12" s="6" t="str">
        <f>IF(Qty11&gt;0,+Base1Dwr!I5," ")</f>
        <v>Kitchen</v>
      </c>
      <c r="F12" s="6">
        <f>IF(Qty11&gt;0,+Base1Dwr!J5," ")</f>
        <v>11</v>
      </c>
      <c r="G12" s="18" t="str">
        <f>IF(Qty11&gt;0,+Base1Dwr!K5," ")</f>
        <v>[ ____ ]</v>
      </c>
      <c r="H12" s="9" t="str">
        <f>IF(Qty11&gt;0,+Base1Dwr!L5," ")</f>
        <v>3/4 White Mel</v>
      </c>
      <c r="I12" s="14">
        <f>IF(Qty11&gt;0,+Base1Dwr!M5," ")</f>
        <v>416.2</v>
      </c>
      <c r="J12" s="14">
        <f>IF(Qty11&gt;0,+Base1Dwr!N5," ")</f>
        <v>531.9</v>
      </c>
      <c r="K12" s="14">
        <f>IF(Qty11&gt;0,+Base1Dwr!O5," ")</f>
        <v>19</v>
      </c>
      <c r="L12" s="9" t="str">
        <f t="shared" si="1"/>
        <v>X:\Engineering\ACAD\Demo Cabinet\CAB PARTS</v>
      </c>
    </row>
    <row r="13" spans="1:12" ht="12.75" customHeight="1">
      <c r="A13" s="6">
        <f>IF(Qty11&gt;0,+Base1Dwr!E6," ")</f>
        <v>3</v>
      </c>
      <c r="B13" s="6">
        <f>IF(Qty11&gt;0,+Base1Dwr!F6," ")</f>
        <v>0</v>
      </c>
      <c r="C13" s="9" t="str">
        <f>IF(Qty11&gt;0,+Base1Dwr!G6," ")</f>
        <v>door.cnc</v>
      </c>
      <c r="D13" s="9" t="str">
        <f>IF(Qty11&gt;0,+Base1Dwr!H6," ")</f>
        <v>Profit Solutions</v>
      </c>
      <c r="E13" s="6" t="str">
        <f>IF(Qty11&gt;0,+Base1Dwr!I6," ")</f>
        <v>Kitchen</v>
      </c>
      <c r="F13" s="6">
        <f>IF(Qty11&gt;0,+Base1Dwr!J6," ")</f>
        <v>11</v>
      </c>
      <c r="G13" s="18" t="str">
        <f>IF(Qty11&gt;0,+Base1Dwr!K6," ")</f>
        <v>[ |===| ]</v>
      </c>
      <c r="H13" s="9" t="str">
        <f>IF(Qty11&gt;0,+Base1Dwr!L6," ")</f>
        <v>3/4 White Mel</v>
      </c>
      <c r="I13" s="14">
        <f>IF(Qty11&gt;0,+Base1Dwr!M6," ")</f>
        <v>649</v>
      </c>
      <c r="J13" s="14">
        <f>IF(Qty11&gt;0,+Base1Dwr!N6," ")</f>
        <v>452.2</v>
      </c>
      <c r="K13" s="14">
        <f>IF(Qty11&gt;0,+Base1Dwr!O6," ")</f>
        <v>19</v>
      </c>
      <c r="L13" s="9" t="str">
        <f t="shared" si="1"/>
        <v>X:\Engineering\ACAD\Demo Cabinet\CAB PARTS</v>
      </c>
    </row>
    <row r="14" spans="1:12" ht="12.75" customHeight="1">
      <c r="A14" s="6">
        <f>IF(Qty11&gt;0,+Base1Dwr!E7," ")</f>
        <v>3</v>
      </c>
      <c r="B14" s="6">
        <f>IF(Qty11&gt;0,+Base1Dwr!F7," ")</f>
        <v>0</v>
      </c>
      <c r="C14" s="9" t="str">
        <f>IF(Qty11&gt;0,+Base1Dwr!G7," ")</f>
        <v>BDF.cnc</v>
      </c>
      <c r="D14" s="9" t="str">
        <f>IF(Qty11&gt;0,+Base1Dwr!H7," ")</f>
        <v>Profit Solutions</v>
      </c>
      <c r="E14" s="6" t="str">
        <f>IF(Qty11&gt;0,+Base1Dwr!I7," ")</f>
        <v>Kitchen</v>
      </c>
      <c r="F14" s="6">
        <f>IF(Qty11&gt;0,+Base1Dwr!J7," ")</f>
        <v>11</v>
      </c>
      <c r="G14" s="18" t="str">
        <f>IF(Qty11&gt;0,+Base1Dwr!K7," ")</f>
        <v>[ |===| ]</v>
      </c>
      <c r="H14" s="9" t="str">
        <f>IF(Qty11&gt;0,+Base1Dwr!L7," ")</f>
        <v>3/4 White Mel</v>
      </c>
      <c r="I14" s="14">
        <f>IF(Qty11&gt;0,+Base1Dwr!M7," ")</f>
        <v>142</v>
      </c>
      <c r="J14" s="14">
        <f>IF(Qty11&gt;0,+Base1Dwr!N7," ")</f>
        <v>450.2</v>
      </c>
      <c r="K14" s="14">
        <f>IF(Qty11&gt;0,+Base1Dwr!O7," ")</f>
        <v>19</v>
      </c>
      <c r="L14" s="9" t="str">
        <f t="shared" si="1"/>
        <v>X:\Engineering\ACAD\Demo Cabinet\CAB PARTS</v>
      </c>
    </row>
    <row r="15" spans="1:12" ht="12.75" customHeight="1">
      <c r="A15" s="6">
        <f>IF(Qty11&gt;0,+Base1Dwr!E8," ")</f>
        <v>6</v>
      </c>
      <c r="B15" s="6">
        <f>IF(Qty11&gt;0,+Base1Dwr!F8," ")</f>
        <v>0</v>
      </c>
      <c r="C15" s="9" t="str">
        <f>IF(Qty11&gt;0,+Base1Dwr!G8," ")</f>
        <v>BDFB.cnc</v>
      </c>
      <c r="D15" s="9" t="str">
        <f>IF(Qty11&gt;0,+Base1Dwr!H8," ")</f>
        <v>Profit Solutions</v>
      </c>
      <c r="E15" s="6" t="str">
        <f>IF(Qty11&gt;0,+Base1Dwr!I8," ")</f>
        <v>Kitchen</v>
      </c>
      <c r="F15" s="6">
        <f>IF(Qty11&gt;0,+Base1Dwr!J8," ")</f>
        <v>11</v>
      </c>
      <c r="G15" s="18" t="str">
        <f>IF(Qty11&gt;0,+Base1Dwr!K8," ")</f>
        <v>[ ____ ]</v>
      </c>
      <c r="H15" s="9" t="str">
        <f>IF(Qty11&gt;0,+Base1Dwr!L8," ")</f>
        <v>3/4 White Mel</v>
      </c>
      <c r="I15" s="14">
        <f>IF(Qty11&gt;0,+Base1Dwr!M8," ")</f>
        <v>351.2</v>
      </c>
      <c r="J15" s="14">
        <f>IF(Qty11&gt;0,+Base1Dwr!N8," ")</f>
        <v>91</v>
      </c>
      <c r="K15" s="14">
        <f>IF(Qty11&gt;0,+Base1Dwr!O8," ")</f>
        <v>19</v>
      </c>
      <c r="L15" s="9" t="str">
        <f t="shared" si="1"/>
        <v>X:\Engineering\ACAD\Demo Cabinet\CAB PARTS</v>
      </c>
    </row>
    <row r="16" spans="1:12" ht="12.75" customHeight="1">
      <c r="A16" s="6">
        <f>IF(Qty11&gt;0,+Base1Dwr!E9," ")</f>
        <v>6</v>
      </c>
      <c r="B16" s="6">
        <f>IF(Qty11&gt;0,+Base1Dwr!F9," ")</f>
        <v>0</v>
      </c>
      <c r="C16" s="9" t="str">
        <f>IF(Qty11&gt;0,+Base1Dwr!G9," ")</f>
        <v>BDS.cnc</v>
      </c>
      <c r="D16" s="9" t="str">
        <f>IF(Qty11&gt;0,+Base1Dwr!H9," ")</f>
        <v>Profit Solutions</v>
      </c>
      <c r="E16" s="6" t="str">
        <f>IF(Qty11&gt;0,+Base1Dwr!I9," ")</f>
        <v>Kitchen</v>
      </c>
      <c r="F16" s="6">
        <f>IF(Qty11&gt;0,+Base1Dwr!J9," ")</f>
        <v>11</v>
      </c>
      <c r="G16" s="18" t="str">
        <f>IF(Qty11&gt;0,+Base1Dwr!K9," ")</f>
        <v>[ ____ ]</v>
      </c>
      <c r="H16" s="9" t="str">
        <f>IF(Qty11&gt;0,+Base1Dwr!L9," ")</f>
        <v>3/4 White Mel</v>
      </c>
      <c r="I16" s="14">
        <f>IF(Qty11&gt;0,+Base1Dwr!M9," ")</f>
        <v>500</v>
      </c>
      <c r="J16" s="14">
        <f>IF(Qty11&gt;0,+Base1Dwr!N9," ")</f>
        <v>91</v>
      </c>
      <c r="K16" s="14">
        <f>IF(Qty11&gt;0,+Base1Dwr!O9," ")</f>
        <v>19</v>
      </c>
      <c r="L16" s="9" t="str">
        <f t="shared" si="1"/>
        <v>X:\Engineering\ACAD\Demo Cabinet\CAB PARTS</v>
      </c>
    </row>
    <row r="17" spans="1:12" ht="12.75" customHeight="1">
      <c r="A17" s="6">
        <f>IF(Qty11&gt;0,+Base1Dwr!E10," ")</f>
        <v>3</v>
      </c>
      <c r="B17" s="6">
        <f>IF(Qty11&gt;0,+Base1Dwr!F10," ")</f>
        <v>0</v>
      </c>
      <c r="C17" s="9" t="str">
        <f>IF(Qty11&gt;0,+Base1Dwr!G10," ")</f>
        <v>BDBT.cnc</v>
      </c>
      <c r="D17" s="9" t="str">
        <f>IF(Qty11&gt;0,+Base1Dwr!H10," ")</f>
        <v>Profit Solutions</v>
      </c>
      <c r="E17" s="6" t="str">
        <f>IF(Qty11&gt;0,+Base1Dwr!I10," ")</f>
        <v>Kitchen</v>
      </c>
      <c r="F17" s="6">
        <f>IF(Qty11&gt;0,+Base1Dwr!J10," ")</f>
        <v>11</v>
      </c>
      <c r="G17" s="18" t="str">
        <f>IF(Qty11&gt;0,+Base1Dwr!K10," ")</f>
        <v>[         ]</v>
      </c>
      <c r="H17" s="9" t="str">
        <f>IF(Qty11&gt;0,+Base1Dwr!L10," ")</f>
        <v>1/4 White Mel</v>
      </c>
      <c r="I17" s="14">
        <f>IF(Qty11&gt;0,+Base1Dwr!M10," ")</f>
        <v>361.2</v>
      </c>
      <c r="J17" s="14">
        <f>IF(Qty11&gt;0,+Base1Dwr!N10," ")</f>
        <v>510</v>
      </c>
      <c r="K17" s="14">
        <f>IF(Qty11&gt;0,+Base1Dwr!O10," ")</f>
        <v>6.5</v>
      </c>
      <c r="L17" s="9" t="str">
        <f t="shared" si="1"/>
        <v>X:\Engineering\ACAD\Demo Cabinet\CAB PARTS</v>
      </c>
    </row>
    <row r="18" spans="1:12" ht="12.75" customHeight="1">
      <c r="A18" s="6">
        <f>IF(Qty11&gt;0,+Base1Dwr!E11," ")</f>
        <v>3</v>
      </c>
      <c r="B18" s="6">
        <f>IF(Qty11&gt;0,+Base1Dwr!F11," ")</f>
        <v>0</v>
      </c>
      <c r="C18" s="9" t="str">
        <f>IF(Qty11&gt;0,+Base1Dwr!G11," ")</f>
        <v>BACK.cnc</v>
      </c>
      <c r="D18" s="9" t="str">
        <f>IF(Qty11&gt;0,+Base1Dwr!H11," ")</f>
        <v>Profit Solutions</v>
      </c>
      <c r="E18" s="6" t="str">
        <f>IF(Qty11&gt;0,+Base1Dwr!I11," ")</f>
        <v>Kitchen</v>
      </c>
      <c r="F18" s="6">
        <f>IF(Qty11&gt;0,+Base1Dwr!J11," ")</f>
        <v>11</v>
      </c>
      <c r="G18" s="18" t="str">
        <f>IF(Qty11&gt;0,+Base1Dwr!K11," ")</f>
        <v>[         ]</v>
      </c>
      <c r="H18" s="9" t="str">
        <f>IF(Qty11&gt;0,+Base1Dwr!L11," ")</f>
        <v>1/4 White Mel</v>
      </c>
      <c r="I18" s="14">
        <f>IF(Qty11&gt;0,+Base1Dwr!M11," ")</f>
        <v>785</v>
      </c>
      <c r="J18" s="14">
        <f>IF(Qty11&gt;0,+Base1Dwr!N11," ")</f>
        <v>429.2</v>
      </c>
      <c r="K18" s="14">
        <f>IF(Qty11&gt;0,+Base1Dwr!O11," ")</f>
        <v>6.5</v>
      </c>
      <c r="L18" s="9" t="str">
        <f t="shared" si="1"/>
        <v>X:\Engineering\ACAD\Demo Cabinet\CAB PARTS</v>
      </c>
    </row>
    <row r="19" spans="1:12" ht="12.75" customHeight="1">
      <c r="A19" s="6"/>
      <c r="B19" s="6"/>
      <c r="C19" s="9"/>
      <c r="D19" s="9"/>
      <c r="E19" s="6"/>
      <c r="F19" s="6"/>
      <c r="G19" s="18"/>
      <c r="H19" s="9"/>
      <c r="I19" s="14"/>
      <c r="J19" s="14"/>
      <c r="K19" s="14"/>
      <c r="L19" s="9"/>
    </row>
    <row r="20" spans="1:12" ht="12.75" customHeight="1">
      <c r="A20" s="6">
        <f>IF(Qty02&gt;0,Wall!E9," ")</f>
        <v>2</v>
      </c>
      <c r="B20" s="6">
        <f>IF(Qty02&gt;0,Wall!F9," ")</f>
        <v>2</v>
      </c>
      <c r="C20" s="9" t="str">
        <f>IF(Qty02&gt;0,Wall!G9," ")</f>
        <v>WEP.cnc</v>
      </c>
      <c r="D20" s="9" t="str">
        <f>IF(Qty02&gt;0,Wall!H9," ")</f>
        <v>Profit Solutions</v>
      </c>
      <c r="E20" s="6" t="str">
        <f>IF(Qty02&gt;0,Wall!I9," ")</f>
        <v>Kitchen</v>
      </c>
      <c r="F20" s="6">
        <f>IF(Qty02&gt;0,Wall!J9," ")</f>
        <v>2</v>
      </c>
      <c r="G20" s="18" t="str">
        <f>IF(Qty02&gt;0,Wall!K9," ")</f>
        <v>[ |___| ]</v>
      </c>
      <c r="H20" s="9" t="str">
        <f>IF(Qty02&gt;0,Wall!L9," ")</f>
        <v>3/4 White Mel</v>
      </c>
      <c r="I20" s="14">
        <f>IF(Qty02&gt;0,Wall!M9," ")</f>
        <v>915.4</v>
      </c>
      <c r="J20" s="14">
        <f>IF(Qty02&gt;0,Wall!N9," ")</f>
        <v>295.5</v>
      </c>
      <c r="K20" s="14">
        <f>IF(Qty02&gt;0,Wall!O9," ")</f>
        <v>19</v>
      </c>
      <c r="L20" s="9" t="str">
        <f aca="true" t="shared" si="2" ref="L20:L25">IF((Qty02&lt;1),(" "),+LibraryFilePath)</f>
        <v>X:\Engineering\ACAD\Demo Cabinet\CAB PARTS</v>
      </c>
    </row>
    <row r="21" spans="1:12" ht="12.75" customHeight="1">
      <c r="A21" s="6">
        <f>IF(Qty02&gt;0,Wall!E10," ")</f>
        <v>4</v>
      </c>
      <c r="B21" s="6">
        <f>IF(Qty02&gt;0,Wall!F10," ")</f>
        <v>0</v>
      </c>
      <c r="C21" s="9" t="str">
        <f>IF(Qty02&gt;0,Wall!G10," ")</f>
        <v>WTB.CNC</v>
      </c>
      <c r="D21" s="9" t="str">
        <f>IF(Qty02&gt;0,Wall!H10," ")</f>
        <v>Profit Solutions</v>
      </c>
      <c r="E21" s="6" t="str">
        <f>IF(Qty02&gt;0,Wall!I10," ")</f>
        <v>Kitchen</v>
      </c>
      <c r="F21" s="6">
        <f>IF(Qty02&gt;0,Wall!J10," ")</f>
        <v>2</v>
      </c>
      <c r="G21" s="18" t="str">
        <f>IF(Qty02&gt;0,Wall!K10," ")</f>
        <v>[ ____ ]</v>
      </c>
      <c r="H21" s="9" t="str">
        <f>IF(Qty02&gt;0,Wall!L10," ")</f>
        <v>3/4 White Mel</v>
      </c>
      <c r="I21" s="14">
        <f>IF(Qty02&gt;0,Wall!M10," ")</f>
        <v>571.5999999999999</v>
      </c>
      <c r="J21" s="14">
        <f>IF(Qty02&gt;0,Wall!N10," ")</f>
        <v>295.5</v>
      </c>
      <c r="K21" s="14">
        <f>IF(Qty02&gt;0,Wall!O10," ")</f>
        <v>19</v>
      </c>
      <c r="L21" s="9" t="str">
        <f t="shared" si="2"/>
        <v>X:\Engineering\ACAD\Demo Cabinet\CAB PARTS</v>
      </c>
    </row>
    <row r="22" spans="1:12" ht="12.75" customHeight="1">
      <c r="A22" s="6">
        <f>IF(Qty02&gt;0,Wall!E11," ")</f>
        <v>4</v>
      </c>
      <c r="B22" s="6">
        <f>IF(Qty02&gt;0,Wall!F11," ")</f>
        <v>0</v>
      </c>
      <c r="C22" s="9" t="str">
        <f>IF(Qty02&gt;0,Wall!G11," ")</f>
        <v>RAIL.cnc</v>
      </c>
      <c r="D22" s="9" t="str">
        <f>IF(Qty02&gt;0,Wall!H11," ")</f>
        <v>Profit Solutions</v>
      </c>
      <c r="E22" s="6" t="str">
        <f>IF(Qty02&gt;0,Wall!I11," ")</f>
        <v>Kitchen</v>
      </c>
      <c r="F22" s="6">
        <f>IF(Qty02&gt;0,Wall!J11," ")</f>
        <v>2</v>
      </c>
      <c r="G22" s="18" t="str">
        <f>IF(Qty02&gt;0,Wall!K11," ")</f>
        <v>[ ____ ]</v>
      </c>
      <c r="H22" s="9" t="str">
        <f>IF(Qty02&gt;0,Wall!L11," ")</f>
        <v>3/4 White Mel</v>
      </c>
      <c r="I22" s="14">
        <f>IF(Qty02&gt;0,Wall!M11," ")</f>
        <v>571.5999999999999</v>
      </c>
      <c r="J22" s="14">
        <f>IF(Qty02&gt;0,Wall!N11," ")</f>
        <v>104</v>
      </c>
      <c r="K22" s="14">
        <f>IF(Qty02&gt;0,Wall!O11," ")</f>
        <v>19</v>
      </c>
      <c r="L22" s="9" t="str">
        <f t="shared" si="2"/>
        <v>X:\Engineering\ACAD\Demo Cabinet\CAB PARTS</v>
      </c>
    </row>
    <row r="23" spans="1:12" ht="12.75" customHeight="1">
      <c r="A23" s="6">
        <f>IF(Qty02&gt;0,Wall!E12," ")</f>
        <v>2</v>
      </c>
      <c r="B23" s="6">
        <f>IF(Qty02&gt;0,Wall!F12," ")</f>
        <v>0</v>
      </c>
      <c r="C23" s="9" t="str">
        <f>IF(Qty02&gt;0,Wall!G12," ")</f>
        <v>AS.cnc</v>
      </c>
      <c r="D23" s="9" t="str">
        <f>IF(Qty02&gt;0,Wall!H12," ")</f>
        <v>Profit Solutions</v>
      </c>
      <c r="E23" s="6" t="str">
        <f>IF(Qty02&gt;0,Wall!I12," ")</f>
        <v>Kitchen</v>
      </c>
      <c r="F23" s="6">
        <f>IF(Qty02&gt;0,Wall!J12," ")</f>
        <v>2</v>
      </c>
      <c r="G23" s="18" t="str">
        <f>IF(Qty02&gt;0,Wall!K12," ")</f>
        <v>[ ____ ]</v>
      </c>
      <c r="H23" s="9" t="str">
        <f>IF(Qty02&gt;0,Wall!L12," ")</f>
        <v>3/4 White Mel</v>
      </c>
      <c r="I23" s="14">
        <f>IF(Qty02&gt;0,Wall!M12," ")</f>
        <v>568.5999999999999</v>
      </c>
      <c r="J23" s="14">
        <f>IF(Qty02&gt;0,Wall!N12," ")</f>
        <v>265</v>
      </c>
      <c r="K23" s="14">
        <f>IF(Qty02&gt;0,Wall!O12," ")</f>
        <v>19</v>
      </c>
      <c r="L23" s="9" t="str">
        <f t="shared" si="2"/>
        <v>X:\Engineering\ACAD\Demo Cabinet\CAB PARTS</v>
      </c>
    </row>
    <row r="24" spans="1:12" ht="12.75" customHeight="1">
      <c r="A24" s="6">
        <f>IF(Qty02&gt;0,Wall!E13," ")</f>
        <v>2</v>
      </c>
      <c r="B24" s="6">
        <f>IF(Qty02&gt;0,Wall!F13," ")</f>
        <v>0</v>
      </c>
      <c r="C24" s="9" t="str">
        <f>IF(Qty02&gt;0,Wall!G13," ")</f>
        <v>door.cnc</v>
      </c>
      <c r="D24" s="9" t="str">
        <f>IF(Qty02&gt;0,Wall!H13," ")</f>
        <v>Profit Solutions</v>
      </c>
      <c r="E24" s="6" t="str">
        <f>IF(Qty02&gt;0,Wall!I13," ")</f>
        <v>Kitchen</v>
      </c>
      <c r="F24" s="6">
        <f>IF(Qty02&gt;0,Wall!J13," ")</f>
        <v>2</v>
      </c>
      <c r="G24" s="18" t="str">
        <f>IF(Qty02&gt;0,Wall!K13," ")</f>
        <v>[ |===| ]</v>
      </c>
      <c r="H24" s="9" t="str">
        <f>IF(Qty02&gt;0,Wall!L13," ")</f>
        <v>3/4 White Mel</v>
      </c>
      <c r="I24" s="14">
        <f>IF(Qty02&gt;0,Wall!M13," ")</f>
        <v>909.4</v>
      </c>
      <c r="J24" s="14">
        <f>IF(Qty02&gt;0,Wall!N13," ")</f>
        <v>604.5999999999999</v>
      </c>
      <c r="K24" s="14">
        <f>IF(Qty02&gt;0,Wall!O13," ")</f>
        <v>19</v>
      </c>
      <c r="L24" s="9" t="str">
        <f t="shared" si="2"/>
        <v>X:\Engineering\ACAD\Demo Cabinet\CAB PARTS</v>
      </c>
    </row>
    <row r="25" spans="1:12" ht="12.75" customHeight="1">
      <c r="A25" s="6">
        <f>IF(Qty02&gt;0,Wall!E14," ")</f>
        <v>2</v>
      </c>
      <c r="B25" s="6">
        <f>IF(Qty02&gt;0,Wall!F14," ")</f>
        <v>0</v>
      </c>
      <c r="C25" s="9" t="str">
        <f>IF(Qty02&gt;0,Wall!G14," ")</f>
        <v>BACK.cnc</v>
      </c>
      <c r="D25" s="9" t="str">
        <f>IF(Qty02&gt;0,Wall!H14," ")</f>
        <v>Profit Solutions</v>
      </c>
      <c r="E25" s="6" t="str">
        <f>IF(Qty02&gt;0,Wall!I14," ")</f>
        <v>Kitchen</v>
      </c>
      <c r="F25" s="6">
        <f>IF(Qty02&gt;0,Wall!J14," ")</f>
        <v>2</v>
      </c>
      <c r="G25" s="18" t="str">
        <f>IF(Qty02&gt;0,Wall!K14," ")</f>
        <v>[         ]</v>
      </c>
      <c r="H25" s="9" t="str">
        <f>IF(Qty02&gt;0,Wall!L14," ")</f>
        <v>1/4 White Mel</v>
      </c>
      <c r="I25" s="14">
        <f>IF(Qty02&gt;0,Wall!M14," ")</f>
        <v>886.4</v>
      </c>
      <c r="J25" s="14">
        <f>IF(Qty02&gt;0,Wall!N14," ")</f>
        <v>581.5999999999999</v>
      </c>
      <c r="K25" s="14">
        <f>IF(Qty02&gt;0,Wall!O14," ")</f>
        <v>6.5</v>
      </c>
      <c r="L25" s="9" t="str">
        <f t="shared" si="2"/>
        <v>X:\Engineering\ACAD\Demo Cabinet\CAB PARTS</v>
      </c>
    </row>
    <row r="26" spans="1:12" ht="12.75" customHeight="1">
      <c r="A26" s="6"/>
      <c r="B26" s="6"/>
      <c r="C26" s="9"/>
      <c r="D26" s="9"/>
      <c r="E26" s="6"/>
      <c r="F26" s="6"/>
      <c r="G26" s="18"/>
      <c r="H26" s="9"/>
      <c r="I26" s="14"/>
      <c r="J26" s="14"/>
      <c r="K26" s="14"/>
      <c r="L26" s="9"/>
    </row>
    <row r="27" spans="1:12" ht="12.75" customHeight="1">
      <c r="A27" s="6"/>
      <c r="B27" s="6"/>
      <c r="C27" s="9"/>
      <c r="D27" s="9"/>
      <c r="E27" s="6"/>
      <c r="F27" s="6"/>
      <c r="G27" s="18"/>
      <c r="H27" s="9"/>
      <c r="I27" s="14"/>
      <c r="J27" s="14"/>
      <c r="K27" s="14"/>
      <c r="L27" s="9"/>
    </row>
    <row r="28" spans="1:12" ht="12.75" customHeight="1">
      <c r="A28" s="6">
        <f>IF(Qty12&gt;0,Base1Dwr!E13," ")</f>
        <v>4</v>
      </c>
      <c r="B28" s="6">
        <f>IF(Qty12&gt;0,Base1Dwr!F13," ")</f>
        <v>4</v>
      </c>
      <c r="C28" s="9" t="str">
        <f>IF(Qty12&gt;0,Base1Dwr!G13," ")</f>
        <v>BEP.cnc</v>
      </c>
      <c r="D28" s="9" t="str">
        <f>IF(Qty12&gt;0,Base1Dwr!H13," ")</f>
        <v>Profit Solutions</v>
      </c>
      <c r="E28" s="6" t="str">
        <f>IF(Qty12&gt;0,Base1Dwr!I13," ")</f>
        <v>Kitchen</v>
      </c>
      <c r="F28" s="6">
        <f>IF(Qty12&gt;0,Base1Dwr!J13," ")</f>
        <v>12</v>
      </c>
      <c r="G28" s="18" t="str">
        <f>IF(Qty12&gt;0,Base1Dwr!K13," ")</f>
        <v>[ ____ ]</v>
      </c>
      <c r="H28" s="9" t="str">
        <f>IF(Qty12&gt;0,Base1Dwr!L13," ")</f>
        <v>3/4 White Mel</v>
      </c>
      <c r="I28" s="14">
        <f>IF(Qty12&gt;0,Base1Dwr!M13," ")</f>
        <v>839.1999999999999</v>
      </c>
      <c r="J28" s="14">
        <f>IF(Qty12&gt;0,Base1Dwr!N13," ")</f>
        <v>597.4</v>
      </c>
      <c r="K28" s="14">
        <f>IF(Qty12&gt;0,Base1Dwr!O13," ")</f>
        <v>19</v>
      </c>
      <c r="L28" s="9" t="str">
        <f aca="true" t="shared" si="3" ref="L28:L37">IF((Qty12&lt;1),(" "),+LibraryFilePath)</f>
        <v>X:\Engineering\ACAD\Demo Cabinet\CAB PARTS</v>
      </c>
    </row>
    <row r="29" spans="1:12" ht="12.75" customHeight="1">
      <c r="A29" s="6">
        <f>IF(Qty12&gt;0,Base1Dwr!E14," ")</f>
        <v>4</v>
      </c>
      <c r="B29" s="6">
        <f>IF(Qty12&gt;0,Base1Dwr!F14," ")</f>
        <v>0</v>
      </c>
      <c r="C29" s="9" t="str">
        <f>IF(Qty12&gt;0,Base1Dwr!G14," ")</f>
        <v>BB.cnc</v>
      </c>
      <c r="D29" s="9" t="str">
        <f>IF(Qty12&gt;0,Base1Dwr!H14," ")</f>
        <v>Profit Solutions</v>
      </c>
      <c r="E29" s="6" t="str">
        <f>IF(Qty12&gt;0,Base1Dwr!I14," ")</f>
        <v>Kitchen</v>
      </c>
      <c r="F29" s="6">
        <f>IF(Qty12&gt;0,Base1Dwr!J14," ")</f>
        <v>12</v>
      </c>
      <c r="G29" s="18" t="str">
        <f>IF(Qty12&gt;0,Base1Dwr!K14," ")</f>
        <v>[ ____ ]</v>
      </c>
      <c r="H29" s="9" t="str">
        <f>IF(Qty12&gt;0,Base1Dwr!L14," ")</f>
        <v>3/4 White Mel</v>
      </c>
      <c r="I29" s="14">
        <f>IF(Qty12&gt;0,Base1Dwr!M14," ")</f>
        <v>419.2</v>
      </c>
      <c r="J29" s="14">
        <f>IF(Qty12&gt;0,Base1Dwr!N14," ")</f>
        <v>597.4</v>
      </c>
      <c r="K29" s="14">
        <f>IF(Qty12&gt;0,Base1Dwr!O14," ")</f>
        <v>19</v>
      </c>
      <c r="L29" s="9" t="str">
        <f t="shared" si="3"/>
        <v>X:\Engineering\ACAD\Demo Cabinet\CAB PARTS</v>
      </c>
    </row>
    <row r="30" spans="1:12" ht="12.75" customHeight="1">
      <c r="A30" s="6">
        <f>IF(Qty12&gt;0,Base1Dwr!E15," ")</f>
        <v>16</v>
      </c>
      <c r="B30" s="6">
        <f>IF(Qty12&gt;0,Base1Dwr!F15," ")</f>
        <v>0</v>
      </c>
      <c r="C30" s="9" t="str">
        <f>IF(Qty12&gt;0,Base1Dwr!G15," ")</f>
        <v>RAIL.cnc</v>
      </c>
      <c r="D30" s="9" t="str">
        <f>IF(Qty12&gt;0,Base1Dwr!H15," ")</f>
        <v>Profit Solutions</v>
      </c>
      <c r="E30" s="6" t="str">
        <f>IF(Qty12&gt;0,Base1Dwr!I15," ")</f>
        <v>Kitchen</v>
      </c>
      <c r="F30" s="6">
        <f>IF(Qty12&gt;0,Base1Dwr!J15," ")</f>
        <v>12</v>
      </c>
      <c r="G30" s="18" t="str">
        <f>IF(Qty12&gt;0,Base1Dwr!K15," ")</f>
        <v>[ ____ ]</v>
      </c>
      <c r="H30" s="9" t="str">
        <f>IF(Qty12&gt;0,Base1Dwr!L15," ")</f>
        <v>3/4 White Mel</v>
      </c>
      <c r="I30" s="14">
        <f>IF(Qty12&gt;0,Base1Dwr!M15," ")</f>
        <v>419.2</v>
      </c>
      <c r="J30" s="14">
        <f>IF(Qty12&gt;0,Base1Dwr!N15," ")</f>
        <v>104</v>
      </c>
      <c r="K30" s="14">
        <f>IF(Qty12&gt;0,Base1Dwr!O15," ")</f>
        <v>19</v>
      </c>
      <c r="L30" s="9" t="str">
        <f t="shared" si="3"/>
        <v>X:\Engineering\ACAD\Demo Cabinet\CAB PARTS</v>
      </c>
    </row>
    <row r="31" spans="1:12" ht="12.75" customHeight="1">
      <c r="A31" s="6">
        <f>IF(Qty12&gt;0,Base1Dwr!E16," ")</f>
        <v>4</v>
      </c>
      <c r="B31" s="6">
        <f>IF(Qty12&gt;0,Base1Dwr!F16," ")</f>
        <v>0</v>
      </c>
      <c r="C31" s="9" t="str">
        <f>IF(Qty12&gt;0,Base1Dwr!G16," ")</f>
        <v>AS.cnc</v>
      </c>
      <c r="D31" s="9" t="str">
        <f>IF(Qty12&gt;0,Base1Dwr!H16," ")</f>
        <v>Profit Solutions</v>
      </c>
      <c r="E31" s="6" t="str">
        <f>IF(Qty12&gt;0,Base1Dwr!I16," ")</f>
        <v>Kitchen</v>
      </c>
      <c r="F31" s="6">
        <f>IF(Qty12&gt;0,Base1Dwr!J16," ")</f>
        <v>12</v>
      </c>
      <c r="G31" s="18" t="str">
        <f>IF(Qty12&gt;0,Base1Dwr!K16," ")</f>
        <v>[ ____ ]</v>
      </c>
      <c r="H31" s="9" t="str">
        <f>IF(Qty12&gt;0,Base1Dwr!L16," ")</f>
        <v>3/4 White Mel</v>
      </c>
      <c r="I31" s="14">
        <f>IF(Qty12&gt;0,Base1Dwr!M16," ")</f>
        <v>416.2</v>
      </c>
      <c r="J31" s="14">
        <f>IF(Qty12&gt;0,Base1Dwr!N16," ")</f>
        <v>531.9</v>
      </c>
      <c r="K31" s="14">
        <f>IF(Qty12&gt;0,Base1Dwr!O16," ")</f>
        <v>19</v>
      </c>
      <c r="L31" s="9" t="str">
        <f t="shared" si="3"/>
        <v>X:\Engineering\ACAD\Demo Cabinet\CAB PARTS</v>
      </c>
    </row>
    <row r="32" spans="1:12" ht="12.75" customHeight="1">
      <c r="A32" s="6">
        <f>IF(Qty12&gt;0,Base1Dwr!E17," ")</f>
        <v>4</v>
      </c>
      <c r="B32" s="6">
        <f>IF(Qty12&gt;0,Base1Dwr!F17," ")</f>
        <v>0</v>
      </c>
      <c r="C32" s="9" t="str">
        <f>IF(Qty12&gt;0,Base1Dwr!G17," ")</f>
        <v>door.cnc</v>
      </c>
      <c r="D32" s="9" t="str">
        <f>IF(Qty12&gt;0,Base1Dwr!H17," ")</f>
        <v>Profit Solutions</v>
      </c>
      <c r="E32" s="6" t="str">
        <f>IF(Qty12&gt;0,Base1Dwr!I17," ")</f>
        <v>Kitchen</v>
      </c>
      <c r="F32" s="6">
        <f>IF(Qty12&gt;0,Base1Dwr!J17," ")</f>
        <v>12</v>
      </c>
      <c r="G32" s="18" t="str">
        <f>IF(Qty12&gt;0,Base1Dwr!K17," ")</f>
        <v>[ |===| ]</v>
      </c>
      <c r="H32" s="9" t="str">
        <f>IF(Qty12&gt;0,Base1Dwr!L17," ")</f>
        <v>3/4 White Mel</v>
      </c>
      <c r="I32" s="14">
        <f>IF(Qty12&gt;0,Base1Dwr!M17," ")</f>
        <v>598.1999999999999</v>
      </c>
      <c r="J32" s="14">
        <f>IF(Qty12&gt;0,Base1Dwr!N17," ")</f>
        <v>452.2</v>
      </c>
      <c r="K32" s="14">
        <f>IF(Qty12&gt;0,Base1Dwr!O17," ")</f>
        <v>19</v>
      </c>
      <c r="L32" s="9" t="str">
        <f t="shared" si="3"/>
        <v>X:\Engineering\ACAD\Demo Cabinet\CAB PARTS</v>
      </c>
    </row>
    <row r="33" spans="1:12" ht="12.75" customHeight="1">
      <c r="A33" s="6">
        <f>IF(Qty12&gt;0,Base1Dwr!E18," ")</f>
        <v>4</v>
      </c>
      <c r="B33" s="6">
        <f>IF(Qty12&gt;0,Base1Dwr!F18," ")</f>
        <v>0</v>
      </c>
      <c r="C33" s="9" t="str">
        <f>IF(Qty12&gt;0,Base1Dwr!G18," ")</f>
        <v>BDF.cnc</v>
      </c>
      <c r="D33" s="9" t="str">
        <f>IF(Qty12&gt;0,Base1Dwr!H18," ")</f>
        <v>Profit Solutions</v>
      </c>
      <c r="E33" s="6" t="str">
        <f>IF(Qty12&gt;0,Base1Dwr!I18," ")</f>
        <v>Kitchen</v>
      </c>
      <c r="F33" s="6">
        <f>IF(Qty12&gt;0,Base1Dwr!J18," ")</f>
        <v>12</v>
      </c>
      <c r="G33" s="18" t="str">
        <f>IF(Qty12&gt;0,Base1Dwr!K18," ")</f>
        <v>[ |===| ]</v>
      </c>
      <c r="H33" s="9" t="str">
        <f>IF(Qty12&gt;0,Base1Dwr!L18," ")</f>
        <v>3/4 White Mel</v>
      </c>
      <c r="I33" s="14">
        <f>IF(Qty12&gt;0,Base1Dwr!M18," ")</f>
        <v>142</v>
      </c>
      <c r="J33" s="14">
        <f>IF(Qty12&gt;0,Base1Dwr!N18," ")</f>
        <v>450.2</v>
      </c>
      <c r="K33" s="14">
        <f>IF(Qty12&gt;0,Base1Dwr!O18," ")</f>
        <v>19</v>
      </c>
      <c r="L33" s="9" t="str">
        <f t="shared" si="3"/>
        <v>X:\Engineering\ACAD\Demo Cabinet\CAB PARTS</v>
      </c>
    </row>
    <row r="34" spans="1:12" ht="12.75" customHeight="1">
      <c r="A34" s="6">
        <f>IF(Qty12&gt;0,Base1Dwr!E19," ")</f>
        <v>8</v>
      </c>
      <c r="B34" s="6">
        <f>IF(Qty12&gt;0,Base1Dwr!F19," ")</f>
        <v>0</v>
      </c>
      <c r="C34" s="9" t="str">
        <f>IF(Qty12&gt;0,Base1Dwr!G19," ")</f>
        <v>BDFB.cnc</v>
      </c>
      <c r="D34" s="9" t="str">
        <f>IF(Qty12&gt;0,Base1Dwr!H19," ")</f>
        <v>Profit Solutions</v>
      </c>
      <c r="E34" s="6" t="str">
        <f>IF(Qty12&gt;0,Base1Dwr!I19," ")</f>
        <v>Kitchen</v>
      </c>
      <c r="F34" s="6">
        <f>IF(Qty12&gt;0,Base1Dwr!J19," ")</f>
        <v>12</v>
      </c>
      <c r="G34" s="18" t="str">
        <f>IF(Qty12&gt;0,Base1Dwr!K19," ")</f>
        <v>[ ____ ]</v>
      </c>
      <c r="H34" s="9" t="str">
        <f>IF(Qty12&gt;0,Base1Dwr!L19," ")</f>
        <v>3/4 White Mel</v>
      </c>
      <c r="I34" s="14">
        <f>IF(Qty12&gt;0,Base1Dwr!M19," ")</f>
        <v>351.2</v>
      </c>
      <c r="J34" s="14">
        <f>IF(Qty12&gt;0,Base1Dwr!N19," ")</f>
        <v>91</v>
      </c>
      <c r="K34" s="14">
        <f>IF(Qty12&gt;0,Base1Dwr!O19," ")</f>
        <v>19</v>
      </c>
      <c r="L34" s="9" t="str">
        <f t="shared" si="3"/>
        <v>X:\Engineering\ACAD\Demo Cabinet\CAB PARTS</v>
      </c>
    </row>
    <row r="35" spans="1:12" ht="12.75" customHeight="1">
      <c r="A35" s="6">
        <f>IF(Qty12&gt;0,Base1Dwr!E20," ")</f>
        <v>8</v>
      </c>
      <c r="B35" s="6">
        <f>IF(Qty12&gt;0,Base1Dwr!F20," ")</f>
        <v>0</v>
      </c>
      <c r="C35" s="9" t="str">
        <f>IF(Qty12&gt;0,Base1Dwr!G20," ")</f>
        <v>BDS.cnc</v>
      </c>
      <c r="D35" s="9" t="str">
        <f>IF(Qty12&gt;0,Base1Dwr!H20," ")</f>
        <v>Profit Solutions</v>
      </c>
      <c r="E35" s="6" t="str">
        <f>IF(Qty12&gt;0,Base1Dwr!I20," ")</f>
        <v>Kitchen</v>
      </c>
      <c r="F35" s="6">
        <f>IF(Qty12&gt;0,Base1Dwr!J20," ")</f>
        <v>12</v>
      </c>
      <c r="G35" s="18" t="str">
        <f>IF(Qty12&gt;0,Base1Dwr!K20," ")</f>
        <v>[ ____ ]</v>
      </c>
      <c r="H35" s="9" t="str">
        <f>IF(Qty12&gt;0,Base1Dwr!L20," ")</f>
        <v>3/4 White Mel</v>
      </c>
      <c r="I35" s="14">
        <f>IF(Qty12&gt;0,Base1Dwr!M20," ")</f>
        <v>500</v>
      </c>
      <c r="J35" s="14">
        <f>IF(Qty12&gt;0,Base1Dwr!N20," ")</f>
        <v>91</v>
      </c>
      <c r="K35" s="14">
        <f>IF(Qty12&gt;0,Base1Dwr!O20," ")</f>
        <v>19</v>
      </c>
      <c r="L35" s="9" t="str">
        <f t="shared" si="3"/>
        <v>X:\Engineering\ACAD\Demo Cabinet\CAB PARTS</v>
      </c>
    </row>
    <row r="36" spans="1:12" ht="12.75" customHeight="1">
      <c r="A36" s="6">
        <f>IF(Qty12&gt;0,Base1Dwr!E21," ")</f>
        <v>4</v>
      </c>
      <c r="B36" s="6">
        <f>IF(Qty12&gt;0,Base1Dwr!F21," ")</f>
        <v>0</v>
      </c>
      <c r="C36" s="9" t="str">
        <f>IF(Qty12&gt;0,Base1Dwr!G21," ")</f>
        <v>BDBT.cnc</v>
      </c>
      <c r="D36" s="9" t="str">
        <f>IF(Qty12&gt;0,Base1Dwr!H21," ")</f>
        <v>Profit Solutions</v>
      </c>
      <c r="E36" s="6" t="str">
        <f>IF(Qty12&gt;0,Base1Dwr!I21," ")</f>
        <v>Kitchen</v>
      </c>
      <c r="F36" s="6">
        <f>IF(Qty12&gt;0,Base1Dwr!J21," ")</f>
        <v>12</v>
      </c>
      <c r="G36" s="18" t="str">
        <f>IF(Qty12&gt;0,Base1Dwr!K21," ")</f>
        <v>[         ]</v>
      </c>
      <c r="H36" s="9" t="str">
        <f>IF(Qty12&gt;0,Base1Dwr!L21," ")</f>
        <v>1/4 White Mel</v>
      </c>
      <c r="I36" s="14">
        <f>IF(Qty12&gt;0,Base1Dwr!M21," ")</f>
        <v>361.2</v>
      </c>
      <c r="J36" s="14">
        <f>IF(Qty12&gt;0,Base1Dwr!N21," ")</f>
        <v>510</v>
      </c>
      <c r="K36" s="14">
        <f>IF(Qty12&gt;0,Base1Dwr!O21," ")</f>
        <v>6.5</v>
      </c>
      <c r="L36" s="9" t="str">
        <f t="shared" si="3"/>
        <v>X:\Engineering\ACAD\Demo Cabinet\CAB PARTS</v>
      </c>
    </row>
    <row r="37" spans="1:12" ht="12.75" customHeight="1">
      <c r="A37" s="6">
        <f>IF(Qty12&gt;0,Base1Dwr!E22," ")</f>
        <v>4</v>
      </c>
      <c r="B37" s="6">
        <f>IF(Qty12&gt;0,Base1Dwr!F22," ")</f>
        <v>0</v>
      </c>
      <c r="C37" s="9" t="str">
        <f>IF(Qty12&gt;0,Base1Dwr!G22," ")</f>
        <v>BACK.cnc</v>
      </c>
      <c r="D37" s="9" t="str">
        <f>IF(Qty12&gt;0,Base1Dwr!H22," ")</f>
        <v>Profit Solutions</v>
      </c>
      <c r="E37" s="6" t="str">
        <f>IF(Qty12&gt;0,Base1Dwr!I22," ")</f>
        <v>Kitchen</v>
      </c>
      <c r="F37" s="6">
        <f>IF(Qty12&gt;0,Base1Dwr!J22," ")</f>
        <v>12</v>
      </c>
      <c r="G37" s="18" t="str">
        <f>IF(Qty12&gt;0,Base1Dwr!K22," ")</f>
        <v>[         ]</v>
      </c>
      <c r="H37" s="9" t="str">
        <f>IF(Qty12&gt;0,Base1Dwr!L22," ")</f>
        <v>1/4 White Mel</v>
      </c>
      <c r="I37" s="14">
        <f>IF(Qty12&gt;0,Base1Dwr!M22," ")</f>
        <v>734.1999999999999</v>
      </c>
      <c r="J37" s="14">
        <f>IF(Qty12&gt;0,Base1Dwr!N22," ")</f>
        <v>429.2</v>
      </c>
      <c r="K37" s="14">
        <f>IF(Qty12&gt;0,Base1Dwr!O22," ")</f>
        <v>6.5</v>
      </c>
      <c r="L37" s="9" t="str">
        <f t="shared" si="3"/>
        <v>X:\Engineering\ACAD\Demo Cabinet\CAB PARTS</v>
      </c>
    </row>
    <row r="38" spans="1:12" ht="12.75" customHeight="1">
      <c r="A38" s="6">
        <f>IF(Qty12&gt;0,Wall!T19," ")</f>
        <v>0</v>
      </c>
      <c r="B38" s="6">
        <f>IF(Qty12&gt;0,Wall!U19," ")</f>
        <v>0</v>
      </c>
      <c r="C38" s="6">
        <f>IF(Qty12&gt;0,Wall!V19," ")</f>
        <v>0</v>
      </c>
      <c r="D38" s="6">
        <f>IF(Qty12&gt;0,Wall!W19," ")</f>
        <v>0</v>
      </c>
      <c r="E38" s="6">
        <f>IF(Qty12&gt;0,Wall!X19," ")</f>
        <v>0</v>
      </c>
      <c r="F38" s="6">
        <f>IF(Qty12&gt;0,Wall!Y19," ")</f>
        <v>0</v>
      </c>
      <c r="G38" s="6">
        <f>IF(Qty12&gt;0,Wall!Z19," ")</f>
        <v>0</v>
      </c>
      <c r="H38" s="6">
        <f>IF(Qty12&gt;0,Wall!AA19," ")</f>
        <v>0</v>
      </c>
      <c r="I38" s="6">
        <f>IF(Qty12&gt;0,Wall!AB19," ")</f>
        <v>0</v>
      </c>
      <c r="J38" s="6">
        <f>IF(Qty12&gt;0,Wall!AC19," ")</f>
        <v>0</v>
      </c>
      <c r="K38" s="6">
        <f>IF(Qty12&gt;0,Wall!AD19," ")</f>
        <v>0</v>
      </c>
      <c r="L38" s="9"/>
    </row>
    <row r="39" spans="1:12" ht="12.75" customHeight="1">
      <c r="A39" s="6">
        <f>IF(Qty12&gt;0,Wall!T20," ")</f>
        <v>0</v>
      </c>
      <c r="B39" s="6">
        <f>IF(Qty12&gt;0,Wall!U20," ")</f>
        <v>0</v>
      </c>
      <c r="C39" s="6">
        <f>IF(Qty12&gt;0,Wall!V20," ")</f>
        <v>0</v>
      </c>
      <c r="D39" s="6">
        <f>IF(Qty12&gt;0,Wall!W20," ")</f>
        <v>0</v>
      </c>
      <c r="E39" s="6">
        <f>IF(Qty12&gt;0,Wall!X20," ")</f>
        <v>0</v>
      </c>
      <c r="F39" s="6">
        <f>IF(Qty12&gt;0,Wall!Y20," ")</f>
        <v>0</v>
      </c>
      <c r="G39" s="6">
        <f>IF(Qty12&gt;0,Wall!Z20," ")</f>
        <v>0</v>
      </c>
      <c r="H39" s="6">
        <f>IF(Qty12&gt;0,Wall!AA20," ")</f>
        <v>0</v>
      </c>
      <c r="I39" s="6">
        <f>IF(Qty12&gt;0,Wall!AB20," ")</f>
        <v>0</v>
      </c>
      <c r="J39" s="6">
        <f>IF(Qty12&gt;0,Wall!AC20," ")</f>
        <v>0</v>
      </c>
      <c r="K39" s="6">
        <f>IF(Qty12&gt;0,Wall!AD20," ")</f>
        <v>0</v>
      </c>
      <c r="L39" s="9"/>
    </row>
    <row r="40" spans="1:12" ht="12.75" customHeight="1">
      <c r="A40" s="6"/>
      <c r="L40" s="9" t="str">
        <f aca="true" t="shared" si="4" ref="L40:L63">IF((A40&lt;1),(" "),+LibraryFilePath)</f>
        <v> </v>
      </c>
    </row>
    <row r="41" spans="1:12" ht="12.75" customHeight="1">
      <c r="A41" s="6"/>
      <c r="L41" s="9" t="str">
        <f t="shared" si="4"/>
        <v> </v>
      </c>
    </row>
    <row r="42" spans="1:12" ht="12.75" customHeight="1">
      <c r="A42" s="6"/>
      <c r="L42" s="9" t="str">
        <f t="shared" si="4"/>
        <v> </v>
      </c>
    </row>
    <row r="43" spans="1:12" ht="12.75" customHeight="1">
      <c r="A43" s="6"/>
      <c r="L43" s="9" t="str">
        <f t="shared" si="4"/>
        <v> </v>
      </c>
    </row>
    <row r="44" spans="1:12" ht="12.75" customHeight="1">
      <c r="A44" s="6"/>
      <c r="L44" s="9" t="str">
        <f t="shared" si="4"/>
        <v> </v>
      </c>
    </row>
    <row r="45" spans="1:12" ht="12.75" customHeight="1">
      <c r="A45" s="6"/>
      <c r="L45" s="9" t="str">
        <f t="shared" si="4"/>
        <v> </v>
      </c>
    </row>
    <row r="46" spans="1:12" ht="12.75" customHeight="1">
      <c r="A46" s="6"/>
      <c r="L46" s="9" t="str">
        <f t="shared" si="4"/>
        <v> </v>
      </c>
    </row>
    <row r="47" spans="1:12" ht="12.75" customHeight="1">
      <c r="A47" s="6"/>
      <c r="L47" s="9" t="str">
        <f t="shared" si="4"/>
        <v> </v>
      </c>
    </row>
    <row r="48" spans="1:12" ht="12.75" customHeight="1">
      <c r="A48" s="6"/>
      <c r="L48" s="9" t="str">
        <f t="shared" si="4"/>
        <v> </v>
      </c>
    </row>
    <row r="49" spans="1:12" ht="12.75" customHeight="1">
      <c r="A49" s="6"/>
      <c r="L49" s="9" t="str">
        <f t="shared" si="4"/>
        <v> </v>
      </c>
    </row>
    <row r="50" spans="1:12" ht="12.75" customHeight="1">
      <c r="A50" s="6"/>
      <c r="L50" s="9" t="str">
        <f t="shared" si="4"/>
        <v> </v>
      </c>
    </row>
    <row r="51" spans="1:12" ht="12.75" customHeight="1">
      <c r="A51" s="6"/>
      <c r="L51" s="9" t="str">
        <f t="shared" si="4"/>
        <v> </v>
      </c>
    </row>
    <row r="52" spans="1:12" ht="12.75" customHeight="1">
      <c r="A52" s="6"/>
      <c r="L52" s="9" t="str">
        <f t="shared" si="4"/>
        <v> </v>
      </c>
    </row>
    <row r="53" spans="1:12" ht="12.75" customHeight="1">
      <c r="A53" s="6"/>
      <c r="L53" s="9" t="str">
        <f t="shared" si="4"/>
        <v> </v>
      </c>
    </row>
    <row r="54" spans="1:12" ht="12.75" customHeight="1">
      <c r="A54" s="6"/>
      <c r="L54" s="9" t="str">
        <f t="shared" si="4"/>
        <v> </v>
      </c>
    </row>
    <row r="55" spans="1:12" ht="12.75" customHeight="1">
      <c r="A55" s="6"/>
      <c r="L55" s="9" t="str">
        <f t="shared" si="4"/>
        <v> </v>
      </c>
    </row>
    <row r="56" spans="1:12" ht="12.75" customHeight="1">
      <c r="A56" s="6"/>
      <c r="L56" s="9" t="str">
        <f t="shared" si="4"/>
        <v> </v>
      </c>
    </row>
    <row r="57" spans="1:12" ht="12.75" customHeight="1">
      <c r="A57" s="6"/>
      <c r="L57" s="9" t="str">
        <f t="shared" si="4"/>
        <v> </v>
      </c>
    </row>
    <row r="58" spans="1:12" ht="12.75" customHeight="1">
      <c r="A58" s="6"/>
      <c r="L58" s="9" t="str">
        <f t="shared" si="4"/>
        <v> </v>
      </c>
    </row>
    <row r="59" spans="1:12" ht="12.75" customHeight="1">
      <c r="A59" s="6"/>
      <c r="L59" s="9" t="str">
        <f t="shared" si="4"/>
        <v> </v>
      </c>
    </row>
    <row r="60" spans="1:12" ht="12.75" customHeight="1">
      <c r="A60" s="6"/>
      <c r="L60" s="9" t="str">
        <f t="shared" si="4"/>
        <v> </v>
      </c>
    </row>
    <row r="61" spans="1:12" ht="12.75" customHeight="1">
      <c r="A61" s="6"/>
      <c r="L61" s="9" t="str">
        <f t="shared" si="4"/>
        <v> </v>
      </c>
    </row>
    <row r="62" spans="1:12" ht="12.75" customHeight="1">
      <c r="A62" s="6"/>
      <c r="L62" s="9" t="str">
        <f t="shared" si="4"/>
        <v> </v>
      </c>
    </row>
    <row r="63" spans="1:12" ht="12.75" customHeight="1">
      <c r="A63" s="6"/>
      <c r="L63" s="9" t="str">
        <f t="shared" si="4"/>
        <v> </v>
      </c>
    </row>
    <row r="64" spans="1:12" ht="12.75" customHeight="1">
      <c r="A64" s="6"/>
      <c r="L64" s="9" t="str">
        <f aca="true" t="shared" si="5" ref="L64:L95">IF((A64&lt;1),(" "),+LibraryFilePath)</f>
        <v> </v>
      </c>
    </row>
    <row r="65" spans="1:12" ht="12.75" customHeight="1">
      <c r="A65" s="6"/>
      <c r="L65" s="9" t="str">
        <f t="shared" si="5"/>
        <v> </v>
      </c>
    </row>
    <row r="66" spans="1:12" ht="12.75" customHeight="1">
      <c r="A66" s="6"/>
      <c r="L66" s="9" t="str">
        <f t="shared" si="5"/>
        <v> </v>
      </c>
    </row>
    <row r="67" spans="1:12" ht="12.75" customHeight="1">
      <c r="A67" s="6"/>
      <c r="L67" s="9" t="str">
        <f t="shared" si="5"/>
        <v> </v>
      </c>
    </row>
    <row r="68" spans="1:12" ht="12.75" customHeight="1">
      <c r="A68" s="6"/>
      <c r="L68" s="9" t="str">
        <f t="shared" si="5"/>
        <v> </v>
      </c>
    </row>
    <row r="69" spans="1:12" ht="12.75" customHeight="1">
      <c r="A69" s="6"/>
      <c r="L69" s="9" t="str">
        <f t="shared" si="5"/>
        <v> </v>
      </c>
    </row>
    <row r="70" spans="1:12" ht="12.75" customHeight="1">
      <c r="A70" s="6"/>
      <c r="L70" s="9" t="str">
        <f t="shared" si="5"/>
        <v> </v>
      </c>
    </row>
    <row r="71" spans="1:12" ht="12.75" customHeight="1">
      <c r="A71" s="6"/>
      <c r="L71" s="9" t="str">
        <f t="shared" si="5"/>
        <v> </v>
      </c>
    </row>
    <row r="72" spans="1:12" ht="12.75" customHeight="1">
      <c r="A72" s="6"/>
      <c r="L72" s="9" t="str">
        <f t="shared" si="5"/>
        <v> </v>
      </c>
    </row>
    <row r="73" spans="1:12" ht="12.75" customHeight="1">
      <c r="A73" s="6"/>
      <c r="L73" s="9" t="str">
        <f t="shared" si="5"/>
        <v> </v>
      </c>
    </row>
    <row r="74" spans="1:12" ht="12.75" customHeight="1">
      <c r="A74" s="6"/>
      <c r="L74" s="9" t="str">
        <f t="shared" si="5"/>
        <v> </v>
      </c>
    </row>
    <row r="75" spans="1:12" ht="12.75" customHeight="1">
      <c r="A75" s="6"/>
      <c r="L75" s="9" t="str">
        <f t="shared" si="5"/>
        <v> </v>
      </c>
    </row>
    <row r="76" spans="1:12" ht="12.75" customHeight="1">
      <c r="A76" s="6"/>
      <c r="L76" s="9" t="str">
        <f t="shared" si="5"/>
        <v> </v>
      </c>
    </row>
    <row r="77" spans="1:12" ht="12.75" customHeight="1">
      <c r="A77" s="6"/>
      <c r="L77" s="9" t="str">
        <f t="shared" si="5"/>
        <v> </v>
      </c>
    </row>
    <row r="78" spans="1:12" ht="12.75" customHeight="1">
      <c r="A78" s="6"/>
      <c r="L78" s="9" t="str">
        <f t="shared" si="5"/>
        <v> </v>
      </c>
    </row>
    <row r="79" spans="1:12" ht="12.75" customHeight="1">
      <c r="A79" s="6"/>
      <c r="L79" s="9" t="str">
        <f t="shared" si="5"/>
        <v> </v>
      </c>
    </row>
    <row r="80" spans="1:12" ht="12.75" customHeight="1">
      <c r="A80" s="6"/>
      <c r="L80" s="9" t="str">
        <f t="shared" si="5"/>
        <v> </v>
      </c>
    </row>
    <row r="81" spans="1:12" ht="12.75" customHeight="1">
      <c r="A81" s="6"/>
      <c r="L81" s="9" t="str">
        <f t="shared" si="5"/>
        <v> </v>
      </c>
    </row>
    <row r="82" spans="1:12" ht="12.75" customHeight="1">
      <c r="A82" s="6"/>
      <c r="L82" s="9" t="str">
        <f t="shared" si="5"/>
        <v> </v>
      </c>
    </row>
    <row r="83" spans="1:12" ht="12.75" customHeight="1">
      <c r="A83" s="6"/>
      <c r="L83" s="9" t="str">
        <f t="shared" si="5"/>
        <v> </v>
      </c>
    </row>
    <row r="84" spans="1:12" ht="12.75" customHeight="1">
      <c r="A84" s="6"/>
      <c r="L84" s="9" t="str">
        <f t="shared" si="5"/>
        <v> </v>
      </c>
    </row>
    <row r="85" spans="1:12" ht="12.75" customHeight="1">
      <c r="A85" s="6"/>
      <c r="L85" s="9" t="str">
        <f t="shared" si="5"/>
        <v> </v>
      </c>
    </row>
    <row r="86" spans="1:12" ht="12.75" customHeight="1">
      <c r="A86" s="6"/>
      <c r="L86" s="9" t="str">
        <f t="shared" si="5"/>
        <v> </v>
      </c>
    </row>
    <row r="87" spans="1:12" ht="12.75" customHeight="1">
      <c r="A87" s="6"/>
      <c r="L87" s="9" t="str">
        <f t="shared" si="5"/>
        <v> </v>
      </c>
    </row>
    <row r="88" spans="1:12" ht="12.75" customHeight="1">
      <c r="A88" s="6"/>
      <c r="L88" s="9" t="str">
        <f t="shared" si="5"/>
        <v> </v>
      </c>
    </row>
    <row r="89" spans="1:12" ht="12.75" customHeight="1">
      <c r="A89" s="6"/>
      <c r="L89" s="9" t="str">
        <f t="shared" si="5"/>
        <v> </v>
      </c>
    </row>
    <row r="90" spans="1:12" ht="12.75" customHeight="1">
      <c r="A90" s="6"/>
      <c r="L90" s="9" t="str">
        <f t="shared" si="5"/>
        <v> </v>
      </c>
    </row>
    <row r="91" spans="1:12" ht="12.75" customHeight="1">
      <c r="A91" s="6"/>
      <c r="L91" s="9" t="str">
        <f t="shared" si="5"/>
        <v> </v>
      </c>
    </row>
    <row r="92" spans="1:12" ht="12.75" customHeight="1">
      <c r="A92" s="6"/>
      <c r="L92" s="9" t="str">
        <f t="shared" si="5"/>
        <v> </v>
      </c>
    </row>
    <row r="93" spans="1:12" ht="12.75" customHeight="1">
      <c r="A93" s="6"/>
      <c r="L93" s="9" t="str">
        <f t="shared" si="5"/>
        <v> </v>
      </c>
    </row>
    <row r="94" spans="1:12" ht="12.75" customHeight="1">
      <c r="A94" s="6"/>
      <c r="L94" s="9" t="str">
        <f t="shared" si="5"/>
        <v> </v>
      </c>
    </row>
    <row r="95" spans="1:12" ht="12.75" customHeight="1">
      <c r="A95" s="6"/>
      <c r="L95" s="9" t="str">
        <f t="shared" si="5"/>
        <v> </v>
      </c>
    </row>
    <row r="96" spans="1:12" ht="12.75" customHeight="1">
      <c r="A96" s="6"/>
      <c r="L96" s="9" t="str">
        <f aca="true" t="shared" si="6" ref="L96:L127">IF((A96&lt;1),(" "),+LibraryFilePath)</f>
        <v> </v>
      </c>
    </row>
    <row r="97" spans="1:12" ht="12.75" customHeight="1">
      <c r="A97" s="6"/>
      <c r="L97" s="9" t="str">
        <f t="shared" si="6"/>
        <v> </v>
      </c>
    </row>
    <row r="98" spans="1:12" ht="12.75" customHeight="1">
      <c r="A98" s="6"/>
      <c r="L98" s="9" t="str">
        <f t="shared" si="6"/>
        <v> </v>
      </c>
    </row>
    <row r="99" spans="1:12" ht="12.75" customHeight="1">
      <c r="A99" s="6"/>
      <c r="L99" s="9" t="str">
        <f t="shared" si="6"/>
        <v> </v>
      </c>
    </row>
    <row r="100" spans="1:12" ht="12.75" customHeight="1">
      <c r="A100" s="6"/>
      <c r="L100" s="9" t="str">
        <f t="shared" si="6"/>
        <v> </v>
      </c>
    </row>
    <row r="101" spans="1:12" ht="12.75" customHeight="1">
      <c r="A101" s="6"/>
      <c r="L101" s="9" t="str">
        <f t="shared" si="6"/>
        <v> </v>
      </c>
    </row>
    <row r="102" spans="1:12" ht="12.75" customHeight="1">
      <c r="A102" s="6"/>
      <c r="L102" s="9" t="str">
        <f t="shared" si="6"/>
        <v> </v>
      </c>
    </row>
    <row r="103" spans="1:12" ht="12.75" customHeight="1">
      <c r="A103" s="6"/>
      <c r="L103" s="9" t="str">
        <f t="shared" si="6"/>
        <v> </v>
      </c>
    </row>
    <row r="104" spans="1:12" ht="12.75" customHeight="1">
      <c r="A104" s="6"/>
      <c r="L104" s="9" t="str">
        <f t="shared" si="6"/>
        <v> </v>
      </c>
    </row>
    <row r="105" spans="1:12" ht="12.75" customHeight="1">
      <c r="A105" s="6"/>
      <c r="L105" s="9" t="str">
        <f t="shared" si="6"/>
        <v> </v>
      </c>
    </row>
    <row r="106" spans="1:12" ht="12.75" customHeight="1">
      <c r="A106" s="6"/>
      <c r="L106" s="9" t="str">
        <f t="shared" si="6"/>
        <v> </v>
      </c>
    </row>
    <row r="107" spans="1:12" ht="12.75" customHeight="1">
      <c r="A107" s="6"/>
      <c r="L107" s="9" t="str">
        <f t="shared" si="6"/>
        <v> </v>
      </c>
    </row>
    <row r="108" spans="1:12" ht="12.75" customHeight="1">
      <c r="A108" s="6"/>
      <c r="L108" s="9" t="str">
        <f t="shared" si="6"/>
        <v> </v>
      </c>
    </row>
    <row r="109" spans="1:12" ht="12.75" customHeight="1">
      <c r="A109" s="6"/>
      <c r="L109" s="9" t="str">
        <f t="shared" si="6"/>
        <v> </v>
      </c>
    </row>
    <row r="110" spans="1:12" ht="12.75" customHeight="1">
      <c r="A110" s="6"/>
      <c r="L110" s="9" t="str">
        <f t="shared" si="6"/>
        <v> </v>
      </c>
    </row>
    <row r="111" spans="1:12" ht="12.75" customHeight="1">
      <c r="A111" s="6"/>
      <c r="L111" s="9" t="str">
        <f t="shared" si="6"/>
        <v> </v>
      </c>
    </row>
    <row r="112" spans="1:12" ht="12.75" customHeight="1">
      <c r="A112" s="6"/>
      <c r="L112" s="9" t="str">
        <f t="shared" si="6"/>
        <v> </v>
      </c>
    </row>
    <row r="113" spans="1:12" ht="12.75" customHeight="1">
      <c r="A113" s="6"/>
      <c r="L113" s="9" t="str">
        <f t="shared" si="6"/>
        <v> </v>
      </c>
    </row>
    <row r="114" spans="1:12" ht="12.75" customHeight="1">
      <c r="A114" s="6"/>
      <c r="L114" s="9" t="str">
        <f t="shared" si="6"/>
        <v> </v>
      </c>
    </row>
    <row r="115" spans="1:12" ht="12.75" customHeight="1">
      <c r="A115" s="6"/>
      <c r="L115" s="9" t="str">
        <f t="shared" si="6"/>
        <v> </v>
      </c>
    </row>
    <row r="116" spans="1:12" ht="12.75" customHeight="1">
      <c r="A116" s="6"/>
      <c r="L116" s="9" t="str">
        <f t="shared" si="6"/>
        <v> </v>
      </c>
    </row>
    <row r="117" spans="1:12" ht="12.75" customHeight="1">
      <c r="A117" s="6"/>
      <c r="L117" s="9" t="str">
        <f t="shared" si="6"/>
        <v> </v>
      </c>
    </row>
    <row r="118" spans="1:12" ht="12.75" customHeight="1">
      <c r="A118" s="6"/>
      <c r="L118" s="9" t="str">
        <f t="shared" si="6"/>
        <v> </v>
      </c>
    </row>
    <row r="119" spans="1:12" ht="12.75" customHeight="1">
      <c r="A119" s="6"/>
      <c r="L119" s="9" t="str">
        <f t="shared" si="6"/>
        <v> </v>
      </c>
    </row>
    <row r="120" spans="1:12" ht="12.75" customHeight="1">
      <c r="A120" s="6"/>
      <c r="L120" s="9" t="str">
        <f t="shared" si="6"/>
        <v> </v>
      </c>
    </row>
    <row r="121" spans="1:12" ht="12.75" customHeight="1">
      <c r="A121" s="6"/>
      <c r="L121" s="9" t="str">
        <f t="shared" si="6"/>
        <v> </v>
      </c>
    </row>
    <row r="122" spans="1:12" ht="12.75" customHeight="1">
      <c r="A122" s="6"/>
      <c r="L122" s="9" t="str">
        <f t="shared" si="6"/>
        <v> </v>
      </c>
    </row>
    <row r="123" spans="1:12" ht="12.75" customHeight="1">
      <c r="A123" s="6"/>
      <c r="L123" s="9" t="str">
        <f t="shared" si="6"/>
        <v> </v>
      </c>
    </row>
    <row r="124" spans="1:12" ht="12.75" customHeight="1">
      <c r="A124" s="6"/>
      <c r="L124" s="9" t="str">
        <f t="shared" si="6"/>
        <v> </v>
      </c>
    </row>
    <row r="125" spans="1:12" ht="12.75" customHeight="1">
      <c r="A125" s="6"/>
      <c r="L125" s="9" t="str">
        <f t="shared" si="6"/>
        <v> </v>
      </c>
    </row>
    <row r="126" spans="1:12" ht="12.75" customHeight="1">
      <c r="A126" s="6"/>
      <c r="L126" s="9" t="str">
        <f t="shared" si="6"/>
        <v> </v>
      </c>
    </row>
    <row r="127" spans="1:12" ht="12.75" customHeight="1">
      <c r="A127" s="6"/>
      <c r="L127" s="9" t="str">
        <f t="shared" si="6"/>
        <v> </v>
      </c>
    </row>
    <row r="128" spans="1:12" ht="12.75" customHeight="1">
      <c r="A128" s="6"/>
      <c r="L128" s="9" t="str">
        <f aca="true" t="shared" si="7" ref="L128:L159">IF((A128&lt;1),(" "),+LibraryFilePath)</f>
        <v> </v>
      </c>
    </row>
    <row r="129" spans="1:12" ht="12.75" customHeight="1">
      <c r="A129" s="6"/>
      <c r="L129" s="9" t="str">
        <f t="shared" si="7"/>
        <v> </v>
      </c>
    </row>
    <row r="130" spans="1:12" ht="12.75" customHeight="1">
      <c r="A130" s="6"/>
      <c r="L130" s="9" t="str">
        <f t="shared" si="7"/>
        <v> </v>
      </c>
    </row>
    <row r="131" spans="1:12" ht="12.75" customHeight="1">
      <c r="A131" s="6"/>
      <c r="L131" s="9" t="str">
        <f t="shared" si="7"/>
        <v> </v>
      </c>
    </row>
    <row r="132" spans="1:12" ht="12.75" customHeight="1">
      <c r="A132" s="6"/>
      <c r="L132" s="9" t="str">
        <f t="shared" si="7"/>
        <v> </v>
      </c>
    </row>
    <row r="133" spans="1:12" ht="12.75" customHeight="1">
      <c r="A133" s="6"/>
      <c r="L133" s="9" t="str">
        <f t="shared" si="7"/>
        <v> </v>
      </c>
    </row>
    <row r="134" spans="1:12" ht="12.75" customHeight="1">
      <c r="A134" s="6"/>
      <c r="L134" s="9" t="str">
        <f t="shared" si="7"/>
        <v> </v>
      </c>
    </row>
    <row r="135" spans="1:12" ht="12.75" customHeight="1">
      <c r="A135" s="6"/>
      <c r="L135" s="9" t="str">
        <f t="shared" si="7"/>
        <v> </v>
      </c>
    </row>
    <row r="136" spans="1:12" ht="12.75" customHeight="1">
      <c r="A136" s="6"/>
      <c r="L136" s="9" t="str">
        <f t="shared" si="7"/>
        <v> </v>
      </c>
    </row>
    <row r="137" spans="1:12" ht="12.75" customHeight="1">
      <c r="A137" s="6"/>
      <c r="L137" s="9" t="str">
        <f t="shared" si="7"/>
        <v> </v>
      </c>
    </row>
    <row r="138" spans="1:12" ht="12.75" customHeight="1">
      <c r="A138" s="6"/>
      <c r="L138" s="9" t="str">
        <f t="shared" si="7"/>
        <v> </v>
      </c>
    </row>
    <row r="139" spans="1:12" ht="12.75" customHeight="1">
      <c r="A139" s="6"/>
      <c r="L139" s="9" t="str">
        <f t="shared" si="7"/>
        <v> </v>
      </c>
    </row>
    <row r="140" spans="1:12" ht="12.75" customHeight="1">
      <c r="A140" s="6"/>
      <c r="L140" s="9" t="str">
        <f t="shared" si="7"/>
        <v> </v>
      </c>
    </row>
    <row r="141" spans="1:12" ht="12.75" customHeight="1">
      <c r="A141" s="6"/>
      <c r="L141" s="9" t="str">
        <f t="shared" si="7"/>
        <v> </v>
      </c>
    </row>
    <row r="142" spans="1:12" ht="12.75" customHeight="1">
      <c r="A142" s="6"/>
      <c r="L142" s="9" t="str">
        <f t="shared" si="7"/>
        <v> </v>
      </c>
    </row>
    <row r="143" spans="1:12" ht="12.75" customHeight="1">
      <c r="A143" s="6"/>
      <c r="L143" s="9" t="str">
        <f t="shared" si="7"/>
        <v> </v>
      </c>
    </row>
    <row r="144" spans="1:12" ht="12.75" customHeight="1">
      <c r="A144" s="6"/>
      <c r="L144" s="9" t="str">
        <f t="shared" si="7"/>
        <v> </v>
      </c>
    </row>
    <row r="145" spans="1:12" ht="12.75" customHeight="1">
      <c r="A145" s="6"/>
      <c r="L145" s="9" t="str">
        <f t="shared" si="7"/>
        <v> </v>
      </c>
    </row>
    <row r="146" ht="12.75" customHeight="1">
      <c r="L146" s="9" t="str">
        <f t="shared" si="7"/>
        <v> </v>
      </c>
    </row>
    <row r="147" ht="12.75" customHeight="1">
      <c r="L147" s="9" t="str">
        <f t="shared" si="7"/>
        <v> </v>
      </c>
    </row>
    <row r="148" ht="12.75" customHeight="1">
      <c r="L148" s="9" t="str">
        <f t="shared" si="7"/>
        <v> </v>
      </c>
    </row>
    <row r="149" ht="12.75" customHeight="1">
      <c r="L149" s="9" t="str">
        <f t="shared" si="7"/>
        <v> </v>
      </c>
    </row>
    <row r="150" ht="12.75" customHeight="1">
      <c r="L150" s="9" t="str">
        <f t="shared" si="7"/>
        <v> </v>
      </c>
    </row>
    <row r="151" ht="12.75" customHeight="1">
      <c r="L151" s="9" t="str">
        <f t="shared" si="7"/>
        <v> </v>
      </c>
    </row>
    <row r="152" ht="12.75" customHeight="1">
      <c r="L152" s="9" t="str">
        <f t="shared" si="7"/>
        <v> </v>
      </c>
    </row>
    <row r="153" ht="12.75" customHeight="1">
      <c r="L153" s="9" t="str">
        <f t="shared" si="7"/>
        <v> </v>
      </c>
    </row>
    <row r="154" ht="12.75" customHeight="1">
      <c r="L154" s="9" t="str">
        <f t="shared" si="7"/>
        <v> </v>
      </c>
    </row>
    <row r="155" ht="12.75" customHeight="1">
      <c r="L155" s="9" t="str">
        <f t="shared" si="7"/>
        <v> </v>
      </c>
    </row>
    <row r="156" ht="12.75" customHeight="1">
      <c r="L156" s="9" t="str">
        <f t="shared" si="7"/>
        <v> </v>
      </c>
    </row>
    <row r="157" ht="12.75" customHeight="1">
      <c r="L157" s="9" t="str">
        <f t="shared" si="7"/>
        <v> </v>
      </c>
    </row>
    <row r="158" ht="12.75" customHeight="1">
      <c r="L158" s="9" t="str">
        <f t="shared" si="7"/>
        <v> </v>
      </c>
    </row>
    <row r="159" ht="12.75" customHeight="1">
      <c r="L159" s="9" t="str">
        <f t="shared" si="7"/>
        <v> </v>
      </c>
    </row>
    <row r="160" ht="12.75" customHeight="1">
      <c r="L160" s="9" t="str">
        <f aca="true" t="shared" si="8" ref="L160:L191">IF((A160&lt;1),(" "),+LibraryFilePath)</f>
        <v> </v>
      </c>
    </row>
    <row r="161" ht="12.75" customHeight="1">
      <c r="L161" s="9" t="str">
        <f t="shared" si="8"/>
        <v> </v>
      </c>
    </row>
    <row r="162" ht="12.75" customHeight="1">
      <c r="L162" s="9" t="str">
        <f t="shared" si="8"/>
        <v> </v>
      </c>
    </row>
    <row r="163" ht="12.75" customHeight="1">
      <c r="L163" s="9" t="str">
        <f t="shared" si="8"/>
        <v> </v>
      </c>
    </row>
    <row r="164" ht="12.75" customHeight="1">
      <c r="L164" s="9" t="str">
        <f t="shared" si="8"/>
        <v> </v>
      </c>
    </row>
    <row r="165" ht="12.75" customHeight="1">
      <c r="L165" s="9" t="str">
        <f t="shared" si="8"/>
        <v> </v>
      </c>
    </row>
    <row r="166" ht="12.75" customHeight="1">
      <c r="L166" s="9" t="str">
        <f t="shared" si="8"/>
        <v> </v>
      </c>
    </row>
    <row r="167" ht="12.75" customHeight="1">
      <c r="L167" s="9" t="str">
        <f t="shared" si="8"/>
        <v> </v>
      </c>
    </row>
    <row r="168" ht="12.75" customHeight="1">
      <c r="L168" s="9" t="str">
        <f t="shared" si="8"/>
        <v> </v>
      </c>
    </row>
    <row r="169" ht="12.75" customHeight="1">
      <c r="L169" s="9" t="str">
        <f t="shared" si="8"/>
        <v> </v>
      </c>
    </row>
    <row r="170" ht="12.75" customHeight="1">
      <c r="L170" s="9" t="str">
        <f t="shared" si="8"/>
        <v> </v>
      </c>
    </row>
    <row r="171" ht="12.75" customHeight="1">
      <c r="L171" s="9" t="str">
        <f t="shared" si="8"/>
        <v> </v>
      </c>
    </row>
    <row r="172" ht="12.75" customHeight="1">
      <c r="L172" s="9" t="str">
        <f t="shared" si="8"/>
        <v> </v>
      </c>
    </row>
    <row r="173" ht="12.75" customHeight="1">
      <c r="L173" s="9" t="str">
        <f t="shared" si="8"/>
        <v> </v>
      </c>
    </row>
    <row r="174" ht="12.75" customHeight="1">
      <c r="L174" s="9" t="str">
        <f t="shared" si="8"/>
        <v> </v>
      </c>
    </row>
    <row r="175" ht="12.75" customHeight="1">
      <c r="L175" s="9" t="str">
        <f t="shared" si="8"/>
        <v> </v>
      </c>
    </row>
    <row r="176" ht="12.75" customHeight="1">
      <c r="L176" s="9" t="str">
        <f t="shared" si="8"/>
        <v> </v>
      </c>
    </row>
    <row r="177" ht="12.75" customHeight="1">
      <c r="L177" s="9" t="str">
        <f t="shared" si="8"/>
        <v> </v>
      </c>
    </row>
    <row r="178" ht="12.75" customHeight="1">
      <c r="L178" s="9" t="str">
        <f t="shared" si="8"/>
        <v> </v>
      </c>
    </row>
    <row r="179" ht="12.75" customHeight="1">
      <c r="L179" s="9" t="str">
        <f t="shared" si="8"/>
        <v> </v>
      </c>
    </row>
    <row r="180" ht="12.75" customHeight="1">
      <c r="L180" s="9" t="str">
        <f t="shared" si="8"/>
        <v> </v>
      </c>
    </row>
    <row r="181" ht="12.75" customHeight="1">
      <c r="L181" s="9" t="str">
        <f t="shared" si="8"/>
        <v> </v>
      </c>
    </row>
    <row r="182" ht="12.75" customHeight="1">
      <c r="L182" s="9" t="str">
        <f t="shared" si="8"/>
        <v> </v>
      </c>
    </row>
    <row r="183" ht="12.75" customHeight="1">
      <c r="L183" s="9" t="str">
        <f t="shared" si="8"/>
        <v> </v>
      </c>
    </row>
    <row r="184" ht="12.75" customHeight="1">
      <c r="L184" s="9" t="str">
        <f t="shared" si="8"/>
        <v> </v>
      </c>
    </row>
    <row r="185" ht="12.75" customHeight="1">
      <c r="L185" s="9" t="str">
        <f t="shared" si="8"/>
        <v> </v>
      </c>
    </row>
    <row r="186" ht="12.75" customHeight="1">
      <c r="L186" s="9" t="str">
        <f t="shared" si="8"/>
        <v> </v>
      </c>
    </row>
    <row r="187" ht="12.75" customHeight="1">
      <c r="L187" s="9" t="str">
        <f t="shared" si="8"/>
        <v> </v>
      </c>
    </row>
    <row r="188" ht="12.75" customHeight="1">
      <c r="L188" s="9" t="str">
        <f t="shared" si="8"/>
        <v> </v>
      </c>
    </row>
    <row r="189" ht="12.75" customHeight="1">
      <c r="L189" s="9" t="str">
        <f t="shared" si="8"/>
        <v> </v>
      </c>
    </row>
    <row r="190" ht="12.75" customHeight="1">
      <c r="L190" s="9" t="str">
        <f t="shared" si="8"/>
        <v> </v>
      </c>
    </row>
    <row r="191" ht="12.75" customHeight="1">
      <c r="L191" s="9" t="str">
        <f t="shared" si="8"/>
        <v> </v>
      </c>
    </row>
    <row r="192" ht="12.75" customHeight="1">
      <c r="L192" s="9" t="str">
        <f aca="true" t="shared" si="9" ref="L192:L217">IF((A192&lt;1),(" "),+LibraryFilePath)</f>
        <v> </v>
      </c>
    </row>
    <row r="193" ht="12.75" customHeight="1">
      <c r="L193" s="9" t="str">
        <f t="shared" si="9"/>
        <v> </v>
      </c>
    </row>
    <row r="194" ht="12.75" customHeight="1">
      <c r="L194" s="9" t="str">
        <f t="shared" si="9"/>
        <v> </v>
      </c>
    </row>
    <row r="195" ht="12.75" customHeight="1">
      <c r="L195" s="9" t="str">
        <f t="shared" si="9"/>
        <v> </v>
      </c>
    </row>
    <row r="196" ht="12.75" customHeight="1">
      <c r="L196" s="9" t="str">
        <f t="shared" si="9"/>
        <v> </v>
      </c>
    </row>
    <row r="197" ht="12.75" customHeight="1">
      <c r="L197" s="9" t="str">
        <f t="shared" si="9"/>
        <v> </v>
      </c>
    </row>
    <row r="198" ht="12.75" customHeight="1">
      <c r="L198" s="9" t="str">
        <f t="shared" si="9"/>
        <v> </v>
      </c>
    </row>
    <row r="199" ht="12.75" customHeight="1">
      <c r="L199" s="9" t="str">
        <f t="shared" si="9"/>
        <v> </v>
      </c>
    </row>
    <row r="200" ht="12.75" customHeight="1">
      <c r="L200" s="9" t="str">
        <f t="shared" si="9"/>
        <v> </v>
      </c>
    </row>
    <row r="201" ht="12.75" customHeight="1">
      <c r="L201" s="9" t="str">
        <f t="shared" si="9"/>
        <v> </v>
      </c>
    </row>
    <row r="202" ht="12.75" customHeight="1">
      <c r="L202" s="9" t="str">
        <f t="shared" si="9"/>
        <v> </v>
      </c>
    </row>
    <row r="203" ht="12.75" customHeight="1">
      <c r="L203" s="9" t="str">
        <f t="shared" si="9"/>
        <v> </v>
      </c>
    </row>
    <row r="204" ht="12.75" customHeight="1">
      <c r="L204" s="9" t="str">
        <f t="shared" si="9"/>
        <v> </v>
      </c>
    </row>
    <row r="205" ht="12.75" customHeight="1">
      <c r="L205" s="9" t="str">
        <f t="shared" si="9"/>
        <v> </v>
      </c>
    </row>
    <row r="206" ht="12.75" customHeight="1">
      <c r="L206" s="9" t="str">
        <f t="shared" si="9"/>
        <v> </v>
      </c>
    </row>
    <row r="207" ht="12.75" customHeight="1">
      <c r="L207" s="9" t="str">
        <f t="shared" si="9"/>
        <v> </v>
      </c>
    </row>
    <row r="208" ht="12.75" customHeight="1">
      <c r="L208" s="9" t="str">
        <f t="shared" si="9"/>
        <v> </v>
      </c>
    </row>
    <row r="209" ht="12.75" customHeight="1">
      <c r="L209" s="9" t="str">
        <f t="shared" si="9"/>
        <v> </v>
      </c>
    </row>
    <row r="210" ht="12.75" customHeight="1">
      <c r="L210" s="9" t="str">
        <f t="shared" si="9"/>
        <v> </v>
      </c>
    </row>
    <row r="211" ht="12.75" customHeight="1">
      <c r="L211" s="9" t="str">
        <f t="shared" si="9"/>
        <v> </v>
      </c>
    </row>
    <row r="212" ht="12.75" customHeight="1">
      <c r="L212" s="9" t="str">
        <f t="shared" si="9"/>
        <v> </v>
      </c>
    </row>
    <row r="213" ht="12.75" customHeight="1">
      <c r="L213" s="9" t="str">
        <f t="shared" si="9"/>
        <v> </v>
      </c>
    </row>
    <row r="214" ht="12.75" customHeight="1">
      <c r="L214" s="9" t="str">
        <f t="shared" si="9"/>
        <v> </v>
      </c>
    </row>
    <row r="215" ht="12.75" customHeight="1">
      <c r="L215" s="9" t="str">
        <f t="shared" si="9"/>
        <v> </v>
      </c>
    </row>
    <row r="216" ht="12.75" customHeight="1">
      <c r="L216" s="9" t="str">
        <f t="shared" si="9"/>
        <v> </v>
      </c>
    </row>
    <row r="217" ht="12.75" customHeight="1">
      <c r="L217" s="9" t="str">
        <f t="shared" si="9"/>
        <v> </v>
      </c>
    </row>
  </sheetData>
  <dataValidations count="1">
    <dataValidation type="list" allowBlank="1" showInputMessage="1" showErrorMessage="1" sqref="H8">
      <formula1>Material</formula1>
    </dataValidation>
  </dataValidations>
  <printOptions/>
  <pageMargins left="0.75" right="0.75" top="1" bottom="0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bblackmon</cp:lastModifiedBy>
  <dcterms:created xsi:type="dcterms:W3CDTF">2008-10-17T21:45:55Z</dcterms:created>
  <dcterms:modified xsi:type="dcterms:W3CDTF">2008-10-23T21:44:31Z</dcterms:modified>
  <cp:category/>
  <cp:version/>
  <cp:contentType/>
  <cp:contentStatus/>
</cp:coreProperties>
</file>